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75" windowWidth="20115" windowHeight="7095" firstSheet="5" activeTab="11"/>
  </bookViews>
  <sheets>
    <sheet name="SAKTI" sheetId="1" r:id="rId1"/>
    <sheet name="CMS" sheetId="3" r:id="rId2"/>
    <sheet name="GUP 1" sheetId="4" r:id="rId3"/>
    <sheet name="GUP 2" sheetId="5" r:id="rId4"/>
    <sheet name="GUP 3" sheetId="8" r:id="rId5"/>
    <sheet name="GUP 4" sheetId="10" r:id="rId6"/>
    <sheet name="GUP 5" sheetId="9" r:id="rId7"/>
    <sheet name="GUP 6" sheetId="11" r:id="rId8"/>
    <sheet name="GUP 7" sheetId="14" r:id="rId9"/>
    <sheet name="GUP 8" sheetId="15" r:id="rId10"/>
    <sheet name="GUP 9" sheetId="16" r:id="rId11"/>
    <sheet name="GUP 10" sheetId="17" r:id="rId12"/>
    <sheet name="Sheet2" sheetId="2" r:id="rId13"/>
    <sheet name="CMS TUP" sheetId="6" r:id="rId14"/>
    <sheet name="Sheet1" sheetId="7" r:id="rId15"/>
    <sheet name="LS" sheetId="13" r:id="rId16"/>
    <sheet name="sewa" sheetId="18" r:id="rId17"/>
  </sheets>
  <definedNames>
    <definedName name="_xlnm._FilterDatabase" localSheetId="15" hidden="1">LS!$A$2:$M$20</definedName>
    <definedName name="_xlnm.Print_Area" localSheetId="13">'CMS TUP'!$A$29:$J$78</definedName>
    <definedName name="_xlnm.Print_Area" localSheetId="14">Sheet1!$A$16:$B$28</definedName>
  </definedNames>
  <calcPr calcId="145621"/>
</workbook>
</file>

<file path=xl/calcChain.xml><?xml version="1.0" encoding="utf-8"?>
<calcChain xmlns="http://schemas.openxmlformats.org/spreadsheetml/2006/main">
  <c r="E19" i="7" l="1"/>
  <c r="H21" i="13" l="1"/>
  <c r="B24" i="7"/>
  <c r="D11" i="18" l="1"/>
  <c r="E11" i="18"/>
  <c r="F11" i="18"/>
  <c r="G7" i="18"/>
  <c r="G8" i="18"/>
  <c r="G11" i="18" s="1"/>
  <c r="G9" i="18"/>
  <c r="G5" i="18"/>
  <c r="G6" i="18"/>
  <c r="G4" i="18"/>
  <c r="G3" i="18"/>
  <c r="G2" i="18"/>
  <c r="H17" i="17" l="1"/>
  <c r="H16" i="17"/>
  <c r="I22" i="13" l="1"/>
  <c r="J22" i="13" s="1"/>
  <c r="F20" i="13" l="1"/>
  <c r="I20" i="13"/>
  <c r="J20" i="13" s="1"/>
  <c r="I19" i="13"/>
  <c r="J19" i="13" s="1"/>
  <c r="F19" i="13"/>
  <c r="I18" i="13"/>
  <c r="J18" i="13" s="1"/>
  <c r="G15" i="17" l="1"/>
  <c r="H15" i="17" s="1"/>
  <c r="G14" i="17"/>
  <c r="H14" i="17" s="1"/>
  <c r="I17" i="13"/>
  <c r="J17" i="13" s="1"/>
  <c r="I16" i="13"/>
  <c r="J16" i="13"/>
  <c r="I15" i="13" l="1"/>
  <c r="J15" i="13"/>
  <c r="F33" i="17" l="1"/>
  <c r="G11" i="17"/>
  <c r="H11" i="17" s="1"/>
  <c r="G12" i="17"/>
  <c r="H12" i="17" s="1"/>
  <c r="G13" i="17"/>
  <c r="H13" i="17" s="1"/>
  <c r="G10" i="17"/>
  <c r="H10" i="17" l="1"/>
  <c r="G33" i="17"/>
  <c r="I14" i="13"/>
  <c r="J14" i="13" s="1"/>
  <c r="I13" i="13"/>
  <c r="J13" i="13" s="1"/>
  <c r="I12" i="13"/>
  <c r="J12" i="13" s="1"/>
  <c r="F12" i="13"/>
  <c r="H11" i="13" l="1"/>
  <c r="I10" i="13"/>
  <c r="J10" i="13" s="1"/>
  <c r="J11" i="13" l="1"/>
  <c r="I11" i="13"/>
  <c r="I9" i="13"/>
  <c r="J9" i="13" s="1"/>
  <c r="I8" i="13"/>
  <c r="J8" i="13" s="1"/>
  <c r="G34" i="7" l="1"/>
  <c r="G32" i="7"/>
  <c r="D103" i="6" l="1"/>
  <c r="N102" i="6"/>
  <c r="I99" i="6"/>
  <c r="N99" i="6" s="1"/>
  <c r="N74" i="6"/>
  <c r="N57" i="6"/>
  <c r="N48" i="6"/>
  <c r="D109" i="6"/>
  <c r="D108" i="6"/>
  <c r="I13" i="16" l="1"/>
  <c r="E12" i="16" l="1"/>
  <c r="H12" i="16"/>
  <c r="I12" i="16"/>
  <c r="I10" i="16"/>
  <c r="H9" i="16"/>
  <c r="H10" i="16"/>
  <c r="H11" i="16"/>
  <c r="I11" i="16" s="1"/>
  <c r="H8" i="16"/>
  <c r="I9" i="16"/>
  <c r="I8" i="16"/>
  <c r="I7" i="13" l="1"/>
  <c r="H7" i="13"/>
  <c r="H6" i="13"/>
  <c r="H30" i="13" s="1"/>
  <c r="C31" i="7"/>
  <c r="J7" i="13" l="1"/>
  <c r="I6" i="13"/>
  <c r="J6" i="13" s="1"/>
  <c r="B23" i="7"/>
  <c r="B22" i="7"/>
  <c r="B21" i="7"/>
  <c r="B20" i="7"/>
  <c r="B19" i="7"/>
  <c r="B18" i="7"/>
  <c r="B17" i="7"/>
  <c r="B16" i="7"/>
  <c r="B28" i="7" s="1"/>
  <c r="B30" i="7" s="1"/>
  <c r="D30" i="7" s="1"/>
  <c r="I5" i="13"/>
  <c r="J5" i="13" s="1"/>
  <c r="G19" i="16"/>
  <c r="I7" i="16"/>
  <c r="H6" i="16"/>
  <c r="I6" i="16" s="1"/>
  <c r="H5" i="16"/>
  <c r="I5" i="16" s="1"/>
  <c r="H4" i="16"/>
  <c r="I4" i="16" s="1"/>
  <c r="H3" i="16"/>
  <c r="H19" i="16" s="1"/>
  <c r="I4" i="13"/>
  <c r="J4" i="13" s="1"/>
  <c r="I3" i="16" l="1"/>
  <c r="I19" i="16" s="1"/>
  <c r="J34" i="14"/>
  <c r="D107" i="6" s="1"/>
  <c r="D110" i="6" s="1"/>
  <c r="F110" i="6" s="1"/>
  <c r="F22" i="15" l="1"/>
  <c r="F25" i="15" s="1"/>
  <c r="F23" i="15"/>
  <c r="J6" i="15" l="1"/>
  <c r="J7" i="15"/>
  <c r="I6" i="15"/>
  <c r="I7" i="15"/>
  <c r="H18" i="15" l="1"/>
  <c r="I18" i="15"/>
  <c r="J18" i="15" l="1"/>
  <c r="J4" i="15"/>
  <c r="J5" i="15"/>
  <c r="J3" i="15"/>
  <c r="I5" i="15"/>
  <c r="G5" i="15"/>
  <c r="I4" i="15"/>
  <c r="I3" i="15"/>
  <c r="F4" i="15"/>
  <c r="F3" i="15"/>
  <c r="I3" i="13"/>
  <c r="J3" i="13" s="1"/>
  <c r="K30" i="14" l="1"/>
  <c r="E105" i="6" l="1"/>
  <c r="K29" i="14" l="1"/>
  <c r="J29" i="14"/>
  <c r="G29" i="14"/>
  <c r="K28" i="14"/>
  <c r="J28" i="14"/>
  <c r="G28" i="14"/>
  <c r="K27" i="14"/>
  <c r="J27" i="14"/>
  <c r="G27" i="14"/>
  <c r="K25" i="14"/>
  <c r="J25" i="14"/>
  <c r="G25" i="14"/>
  <c r="J24" i="14"/>
  <c r="K24" i="14" s="1"/>
  <c r="G24" i="14"/>
  <c r="I34" i="14" l="1"/>
  <c r="K68" i="6" l="1"/>
  <c r="K66" i="6"/>
  <c r="K65" i="6"/>
  <c r="D61" i="11" l="1"/>
  <c r="J36" i="11"/>
  <c r="I36" i="11"/>
  <c r="H44" i="11" l="1"/>
  <c r="D105" i="6" l="1"/>
  <c r="D104" i="6"/>
  <c r="J8" i="11"/>
  <c r="J9" i="11"/>
  <c r="J10" i="11"/>
  <c r="J11" i="11"/>
  <c r="J12" i="11"/>
  <c r="J13" i="11"/>
  <c r="J14" i="11"/>
  <c r="I5" i="11"/>
  <c r="J5" i="11" s="1"/>
  <c r="K5" i="11" s="1"/>
  <c r="J15" i="11"/>
  <c r="J16" i="11"/>
  <c r="I74" i="6" l="1"/>
  <c r="I7" i="11" l="1"/>
  <c r="J7" i="11" s="1"/>
  <c r="I6" i="11"/>
  <c r="K6" i="9"/>
  <c r="I4" i="9"/>
  <c r="J4" i="9" s="1"/>
  <c r="H23" i="9"/>
  <c r="J11" i="9"/>
  <c r="J12" i="9"/>
  <c r="J13" i="9"/>
  <c r="J14" i="9"/>
  <c r="J15" i="9"/>
  <c r="J16" i="9"/>
  <c r="J17" i="9"/>
  <c r="J18" i="9"/>
  <c r="I10" i="9"/>
  <c r="J10" i="9" s="1"/>
  <c r="J6" i="11" l="1"/>
  <c r="K6" i="11" s="1"/>
  <c r="I9" i="9"/>
  <c r="J9" i="9" s="1"/>
  <c r="I4" i="11" l="1"/>
  <c r="F4" i="11"/>
  <c r="J4" i="11" l="1"/>
  <c r="J44" i="11" s="1"/>
  <c r="I44" i="11"/>
  <c r="D106" i="6" s="1"/>
  <c r="J6" i="10"/>
  <c r="J13" i="10"/>
  <c r="I8" i="9"/>
  <c r="J8" i="9" s="1"/>
  <c r="I7" i="9"/>
  <c r="J7" i="9" s="1"/>
  <c r="K94" i="6"/>
  <c r="K4" i="11" l="1"/>
  <c r="I13" i="10"/>
  <c r="I6" i="9"/>
  <c r="J6" i="9" s="1"/>
  <c r="I5" i="9"/>
  <c r="J5" i="9" s="1"/>
  <c r="F5" i="9"/>
  <c r="J23" i="9" l="1"/>
  <c r="I23" i="9"/>
  <c r="K3" i="10"/>
  <c r="I5" i="10" l="1"/>
  <c r="J5" i="10" s="1"/>
  <c r="H13" i="10" l="1"/>
  <c r="I4" i="10"/>
  <c r="J4" i="10" s="1"/>
  <c r="I3" i="10"/>
  <c r="J3" i="10" s="1"/>
  <c r="H74" i="6" l="1"/>
  <c r="K74" i="6" s="1"/>
  <c r="I95" i="6" l="1"/>
  <c r="J95" i="6" s="1"/>
  <c r="F81" i="6" l="1"/>
  <c r="I8" i="8" l="1"/>
  <c r="J8" i="8" s="1"/>
  <c r="I5" i="8"/>
  <c r="J7" i="8"/>
  <c r="J81" i="6"/>
  <c r="I81" i="6"/>
  <c r="I6" i="8"/>
  <c r="J6" i="8" s="1"/>
  <c r="I91" i="6" l="1"/>
  <c r="J91" i="6" s="1"/>
  <c r="I92" i="6"/>
  <c r="J92" i="6" s="1"/>
  <c r="I93" i="6"/>
  <c r="J93" i="6" s="1"/>
  <c r="I94" i="6"/>
  <c r="J94" i="6" s="1"/>
  <c r="H99" i="6"/>
  <c r="I90" i="6" l="1"/>
  <c r="J90" i="6"/>
  <c r="I89" i="6"/>
  <c r="J89" i="6"/>
  <c r="I88" i="6"/>
  <c r="J88" i="6"/>
  <c r="I87" i="6"/>
  <c r="J87" i="6" s="1"/>
  <c r="F80" i="6"/>
  <c r="K90" i="6" l="1"/>
  <c r="K99" i="6"/>
  <c r="I80" i="6"/>
  <c r="J80" i="6" s="1"/>
  <c r="I82" i="6"/>
  <c r="J82" i="6" s="1"/>
  <c r="I83" i="6"/>
  <c r="J83" i="6" s="1"/>
  <c r="I84" i="6"/>
  <c r="J84" i="6" s="1"/>
  <c r="I85" i="6"/>
  <c r="J85" i="6" s="1"/>
  <c r="I78" i="6"/>
  <c r="J78" i="6" l="1"/>
  <c r="J99" i="6" s="1"/>
  <c r="J5" i="8"/>
  <c r="J70" i="6" l="1"/>
  <c r="F4" i="8" l="1"/>
  <c r="I4" i="8"/>
  <c r="J4" i="8" s="1"/>
  <c r="H3" i="8"/>
  <c r="H12" i="8" s="1"/>
  <c r="K12" i="8" s="1"/>
  <c r="I3" i="8" l="1"/>
  <c r="J69" i="6"/>
  <c r="I67" i="6"/>
  <c r="J67" i="6" s="1"/>
  <c r="I68" i="6"/>
  <c r="J68" i="6" s="1"/>
  <c r="I66" i="6"/>
  <c r="J66" i="6"/>
  <c r="I65" i="6"/>
  <c r="J65" i="6" s="1"/>
  <c r="H57" i="6"/>
  <c r="K57" i="6" s="1"/>
  <c r="J3" i="8" l="1"/>
  <c r="I12" i="8"/>
  <c r="I62" i="6"/>
  <c r="J62" i="6" s="1"/>
  <c r="I63" i="6"/>
  <c r="J63" i="6" s="1"/>
  <c r="I64" i="6"/>
  <c r="J64" i="6" s="1"/>
  <c r="I61" i="6"/>
  <c r="J61" i="6" l="1"/>
  <c r="H21" i="5"/>
  <c r="I21" i="5" s="1"/>
  <c r="J20" i="5"/>
  <c r="J21" i="5" l="1"/>
  <c r="I60" i="6"/>
  <c r="J60" i="6" s="1"/>
  <c r="I59" i="6"/>
  <c r="J59" i="6" s="1"/>
  <c r="I58" i="6"/>
  <c r="I55" i="6"/>
  <c r="J55" i="6" s="1"/>
  <c r="F51" i="6"/>
  <c r="I51" i="6"/>
  <c r="H24" i="5"/>
  <c r="H48" i="6"/>
  <c r="K48" i="6" s="1"/>
  <c r="K102" i="6" s="1"/>
  <c r="J58" i="6" l="1"/>
  <c r="J74" i="6" s="1"/>
  <c r="J51" i="6"/>
  <c r="I45" i="6"/>
  <c r="J45" i="6" s="1"/>
  <c r="J44" i="6" l="1"/>
  <c r="I41" i="6"/>
  <c r="J41" i="6" s="1"/>
  <c r="I42" i="6"/>
  <c r="J42" i="6" s="1"/>
  <c r="I43" i="6"/>
  <c r="J43" i="6" s="1"/>
  <c r="I40" i="6"/>
  <c r="J40" i="6" s="1"/>
  <c r="F46" i="6"/>
  <c r="I46" i="6"/>
  <c r="J46" i="6" s="1"/>
  <c r="I54" i="6"/>
  <c r="K53" i="6" s="1"/>
  <c r="I53" i="6"/>
  <c r="J53" i="6" s="1"/>
  <c r="I52" i="6"/>
  <c r="J52" i="6" s="1"/>
  <c r="F52" i="6"/>
  <c r="J39" i="6"/>
  <c r="I37" i="6"/>
  <c r="J37" i="6" s="1"/>
  <c r="I38" i="6"/>
  <c r="J38" i="6" s="1"/>
  <c r="I36" i="6"/>
  <c r="J36" i="6" s="1"/>
  <c r="I35" i="6"/>
  <c r="J35" i="6" s="1"/>
  <c r="I34" i="6"/>
  <c r="J34" i="6" s="1"/>
  <c r="I33" i="6"/>
  <c r="J33" i="6" s="1"/>
  <c r="I32" i="6"/>
  <c r="J32" i="6" s="1"/>
  <c r="I31" i="6"/>
  <c r="J31" i="6" s="1"/>
  <c r="I48" i="6" l="1"/>
  <c r="L51" i="6"/>
  <c r="K52" i="6"/>
  <c r="I57" i="6"/>
  <c r="J54" i="6"/>
  <c r="J57" i="6" s="1"/>
  <c r="J30" i="5"/>
  <c r="J48" i="6" l="1"/>
  <c r="J19" i="5"/>
  <c r="J18" i="5"/>
  <c r="I18" i="5"/>
  <c r="I15" i="5"/>
  <c r="J15" i="5" s="1"/>
  <c r="I16" i="5"/>
  <c r="J16" i="5" s="1"/>
  <c r="I17" i="5"/>
  <c r="J17" i="5" s="1"/>
  <c r="I14" i="5" l="1"/>
  <c r="J14" i="5" s="1"/>
  <c r="E20" i="6"/>
  <c r="F18" i="6"/>
  <c r="G18" i="6" s="1"/>
  <c r="H25" i="5" l="1"/>
  <c r="J6" i="5"/>
  <c r="H1" i="5" l="1"/>
  <c r="G17" i="6" l="1"/>
  <c r="F16" i="6" l="1"/>
  <c r="G16" i="6" s="1"/>
  <c r="F15" i="6"/>
  <c r="G15" i="6" s="1"/>
  <c r="F14" i="6"/>
  <c r="G14" i="6" s="1"/>
  <c r="F13" i="6"/>
  <c r="G13" i="6" s="1"/>
  <c r="G12" i="6"/>
  <c r="F11" i="6" l="1"/>
  <c r="G11" i="6" s="1"/>
  <c r="F10" i="6"/>
  <c r="G10" i="6" s="1"/>
  <c r="F9" i="6"/>
  <c r="G9" i="6" s="1"/>
  <c r="F8" i="6"/>
  <c r="G8" i="6" s="1"/>
  <c r="F7" i="6"/>
  <c r="G7" i="6" s="1"/>
  <c r="F6" i="6"/>
  <c r="G6" i="6" s="1"/>
  <c r="F5" i="6"/>
  <c r="G5" i="6" s="1"/>
  <c r="F4" i="6"/>
  <c r="G4" i="6" s="1"/>
  <c r="F3" i="6"/>
  <c r="F20" i="6" l="1"/>
  <c r="G3" i="6"/>
  <c r="G20" i="6"/>
  <c r="J13" i="5"/>
  <c r="I12" i="5"/>
  <c r="J12" i="5" s="1"/>
  <c r="I11" i="5"/>
  <c r="J10" i="5"/>
  <c r="J9" i="5"/>
  <c r="J8" i="5"/>
  <c r="J7" i="5"/>
  <c r="I5" i="5"/>
  <c r="J5" i="5" s="1"/>
  <c r="I4" i="5"/>
  <c r="I1" i="5"/>
  <c r="J1" i="5" s="1"/>
  <c r="F34" i="5"/>
  <c r="H28" i="6" l="1"/>
  <c r="K20" i="6"/>
  <c r="J11" i="5"/>
  <c r="I24" i="5"/>
  <c r="J4" i="5"/>
  <c r="G34" i="5"/>
  <c r="H34" i="5" s="1"/>
  <c r="J24" i="5" l="1"/>
  <c r="J12" i="4"/>
  <c r="J13" i="4"/>
  <c r="I3" i="4"/>
  <c r="J3" i="4" s="1"/>
  <c r="I4" i="4"/>
  <c r="J4" i="4" s="1"/>
  <c r="I5" i="4"/>
  <c r="J5" i="4" s="1"/>
  <c r="I6" i="4"/>
  <c r="J6" i="4" s="1"/>
  <c r="I7" i="4"/>
  <c r="J7" i="4" s="1"/>
  <c r="I8" i="4"/>
  <c r="J8" i="4" s="1"/>
  <c r="I9" i="4"/>
  <c r="J9" i="4" s="1"/>
  <c r="I10" i="4"/>
  <c r="J10" i="4" s="1"/>
  <c r="I11" i="4"/>
  <c r="J11" i="4" s="1"/>
  <c r="I2" i="4"/>
  <c r="J2" i="4" s="1"/>
  <c r="F18" i="3"/>
  <c r="G18" i="3" s="1"/>
  <c r="F17" i="3"/>
  <c r="G17" i="3" s="1"/>
  <c r="P16" i="3"/>
  <c r="F16" i="3"/>
  <c r="G16" i="3" s="1"/>
  <c r="P15" i="3"/>
  <c r="F15" i="3"/>
  <c r="G15" i="3" s="1"/>
  <c r="P14" i="3"/>
  <c r="F14" i="3"/>
  <c r="G14" i="3" s="1"/>
  <c r="O13" i="3"/>
  <c r="P13" i="3" s="1"/>
  <c r="F13" i="3"/>
  <c r="G13" i="3" s="1"/>
  <c r="G12" i="3"/>
  <c r="G11" i="3"/>
  <c r="G10" i="3"/>
  <c r="F9" i="3"/>
  <c r="G9" i="3" s="1"/>
  <c r="F8" i="3"/>
  <c r="G8" i="3" s="1"/>
  <c r="F7" i="3"/>
  <c r="G7" i="3" s="1"/>
  <c r="E6" i="3"/>
  <c r="F6" i="3" s="1"/>
  <c r="G6" i="3" s="1"/>
  <c r="F5" i="3"/>
  <c r="G4" i="3"/>
  <c r="G3" i="3"/>
  <c r="L9" i="2"/>
  <c r="L6" i="2"/>
  <c r="J16" i="1"/>
  <c r="K16" i="1"/>
  <c r="J15" i="1"/>
  <c r="K15" i="1" s="1"/>
  <c r="K14" i="1"/>
  <c r="J14" i="1"/>
  <c r="L11" i="2" l="1"/>
  <c r="J14" i="4"/>
  <c r="J17" i="4" s="1"/>
  <c r="H14" i="4"/>
  <c r="H17" i="4" s="1"/>
  <c r="I14" i="4"/>
  <c r="I19" i="4" s="1"/>
  <c r="I22" i="4" s="1"/>
  <c r="F20" i="3"/>
  <c r="G5" i="3"/>
  <c r="G20" i="3" s="1"/>
  <c r="H20" i="3" l="1"/>
  <c r="I6" i="1"/>
  <c r="J9" i="1"/>
  <c r="K9" i="1" s="1"/>
  <c r="E5" i="2"/>
  <c r="E6" i="2" s="1"/>
  <c r="E7" i="2" s="1"/>
  <c r="E8" i="2" s="1"/>
  <c r="E9" i="2" s="1"/>
  <c r="E10" i="2" s="1"/>
  <c r="E11" i="2" s="1"/>
  <c r="K8" i="1"/>
  <c r="J5" i="1"/>
  <c r="K5" i="1" s="1"/>
  <c r="J6" i="1"/>
  <c r="J7" i="1"/>
  <c r="K7" i="1" s="1"/>
  <c r="J8" i="1"/>
  <c r="J10" i="1"/>
  <c r="K10" i="1" s="1"/>
  <c r="J11" i="1"/>
  <c r="K11" i="1" s="1"/>
  <c r="J12" i="1"/>
  <c r="K12" i="1" s="1"/>
  <c r="J13" i="1"/>
  <c r="K13" i="1" s="1"/>
  <c r="J4" i="1"/>
  <c r="K4" i="1" s="1"/>
  <c r="K6" i="1" l="1"/>
  <c r="E12" i="2"/>
  <c r="E13" i="2" s="1"/>
  <c r="E14" i="2" l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l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</calcChain>
</file>

<file path=xl/sharedStrings.xml><?xml version="1.0" encoding="utf-8"?>
<sst xmlns="http://schemas.openxmlformats.org/spreadsheetml/2006/main" count="1242" uniqueCount="644">
  <si>
    <t>NO</t>
  </si>
  <si>
    <t>NAMA PENYEDIA</t>
  </si>
  <si>
    <t>LOKASI</t>
  </si>
  <si>
    <t>NPWP</t>
  </si>
  <si>
    <t>JENIS PENGADAAN</t>
  </si>
  <si>
    <t>NAMA BANK</t>
  </si>
  <si>
    <t>NO. REKENING</t>
  </si>
  <si>
    <t>ATAS NAMA</t>
  </si>
  <si>
    <t>PUSPITA CATERING</t>
  </si>
  <si>
    <t>Probolinggo</t>
  </si>
  <si>
    <t>488700824625000</t>
  </si>
  <si>
    <t>MAKANAN</t>
  </si>
  <si>
    <t>BRI</t>
  </si>
  <si>
    <t>007301002561564</t>
  </si>
  <si>
    <t>Diah Puspitowati</t>
  </si>
  <si>
    <t>UD MIMA CATERING</t>
  </si>
  <si>
    <t>Surabaya</t>
  </si>
  <si>
    <t>572046779615000</t>
  </si>
  <si>
    <t>BCA</t>
  </si>
  <si>
    <t>5090120991</t>
  </si>
  <si>
    <t>YAYUK E AGUSTIN W SH M SI</t>
  </si>
  <si>
    <t>Warung AMY</t>
  </si>
  <si>
    <t>Jombang</t>
  </si>
  <si>
    <t>911913564649000</t>
  </si>
  <si>
    <t>002301086380503</t>
  </si>
  <si>
    <t>Tulami</t>
  </si>
  <si>
    <t>Pasuruan</t>
  </si>
  <si>
    <t>773409172624000</t>
  </si>
  <si>
    <t>647201008536533</t>
  </si>
  <si>
    <t>Arviyah</t>
  </si>
  <si>
    <t>CV. Makmoer Rizki Abadi</t>
  </si>
  <si>
    <t>Tebing Tinggi</t>
  </si>
  <si>
    <t>028301001631307</t>
  </si>
  <si>
    <t>Jayapura</t>
  </si>
  <si>
    <t>CV. Rifina</t>
  </si>
  <si>
    <t>Bank Papua</t>
  </si>
  <si>
    <t>1000110083944</t>
  </si>
  <si>
    <t>RIFINA</t>
  </si>
  <si>
    <t>Farinda Hidayah Catering</t>
  </si>
  <si>
    <t>Malang</t>
  </si>
  <si>
    <t>125460345605000</t>
  </si>
  <si>
    <t>Bank Jatim</t>
  </si>
  <si>
    <t>0752028036</t>
  </si>
  <si>
    <t>Indun Wirawati</t>
  </si>
  <si>
    <t>Catering Bunda</t>
  </si>
  <si>
    <t>1276024701610001</t>
  </si>
  <si>
    <t>028301021110535</t>
  </si>
  <si>
    <t>Malika Suryani</t>
  </si>
  <si>
    <t>NILAI TAGIHAN</t>
  </si>
  <si>
    <t>PPh 23</t>
  </si>
  <si>
    <t>NETTO</t>
  </si>
  <si>
    <t>TANGGAL</t>
  </si>
  <si>
    <t>KETERANGAN</t>
  </si>
  <si>
    <t>DEBIT</t>
  </si>
  <si>
    <t>KREDIT</t>
  </si>
  <si>
    <t>SALDO</t>
  </si>
  <si>
    <t>UP</t>
  </si>
  <si>
    <t>Pembayaran Honor Narsum SR Jayapura</t>
  </si>
  <si>
    <t>Pembayaran permakanan SR Tebing Tinggi</t>
  </si>
  <si>
    <t>pembayaran permakanan SMA SR Probolinggo</t>
  </si>
  <si>
    <t>pembayaran permakanan SMP SR Probolinggo</t>
  </si>
  <si>
    <t>pembayaran permakanan SMA SR Jayapura</t>
  </si>
  <si>
    <t>Pembayaran honor Narsum SR Banyuwangi</t>
  </si>
  <si>
    <t>Nisrina Catering SMA</t>
  </si>
  <si>
    <t>Nisrina Catering SMA MOS</t>
  </si>
  <si>
    <t>pembayaran permakanan SR Malang</t>
  </si>
  <si>
    <t>SENA CATERING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</si>
  <si>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</si>
  <si>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648601015539539</t>
  </si>
  <si>
    <t>Dwi Oktavia Novita</t>
  </si>
  <si>
    <t>pembayaran permakanan SR Pasuruan MOS SMA</t>
  </si>
  <si>
    <t>BANJARMASIN</t>
  </si>
  <si>
    <t>BANYUWANGI</t>
  </si>
  <si>
    <t>SMA</t>
  </si>
  <si>
    <t>SMP</t>
  </si>
  <si>
    <t>SD</t>
  </si>
  <si>
    <t>No.</t>
  </si>
  <si>
    <t>Nama</t>
  </si>
  <si>
    <t>Norek</t>
  </si>
  <si>
    <t>Bank</t>
  </si>
  <si>
    <t>Nilai Brutto</t>
  </si>
  <si>
    <t>pph</t>
  </si>
  <si>
    <t>Nilai Netto</t>
  </si>
  <si>
    <t>Yose Chandra Letlora</t>
  </si>
  <si>
    <t>030701140957505</t>
  </si>
  <si>
    <t>sukses</t>
  </si>
  <si>
    <t>Rangki Roni Watupongo</t>
  </si>
  <si>
    <t>068701005783502</t>
  </si>
  <si>
    <t>SUKSES</t>
  </si>
  <si>
    <t>Eman Sukmana</t>
  </si>
  <si>
    <t>1801973936</t>
  </si>
  <si>
    <t>Mokhamad Dardiri Nurdin</t>
  </si>
  <si>
    <t>1430018824597</t>
  </si>
  <si>
    <t>Mandiri</t>
  </si>
  <si>
    <t>Wawan Koerniawan</t>
  </si>
  <si>
    <t>1430026277028</t>
  </si>
  <si>
    <t>Achmad Yani Kusuma</t>
  </si>
  <si>
    <t>8620623386</t>
  </si>
  <si>
    <t>Bank jatim</t>
  </si>
  <si>
    <t>Adhitya Surya Permana</t>
  </si>
  <si>
    <t>314201012068536</t>
  </si>
  <si>
    <t>CV LOOK N ME</t>
  </si>
  <si>
    <t>000301036463509</t>
  </si>
  <si>
    <t>Agung Kuswoyo</t>
  </si>
  <si>
    <t>318201028627532</t>
  </si>
  <si>
    <t>Pujiono</t>
  </si>
  <si>
    <t>127501002134538</t>
  </si>
  <si>
    <t>Banyuwangi</t>
  </si>
  <si>
    <t>Sena Catering</t>
  </si>
  <si>
    <t>0021000591</t>
  </si>
  <si>
    <t>CV Putri Kharisma</t>
  </si>
  <si>
    <t>BPD Jatim</t>
  </si>
  <si>
    <t>0910 7581 4362 7000</t>
  </si>
  <si>
    <t>Banjarmasin</t>
  </si>
  <si>
    <t>Luki Wicaksono</t>
  </si>
  <si>
    <t>pembayaran permakanan SRMA Banjarmasin</t>
  </si>
  <si>
    <t>pembayaran permakanan SRMP Banjarmasin</t>
  </si>
  <si>
    <t>Putri Kharisma CV</t>
  </si>
  <si>
    <t>CV Putri Kharisma SMA</t>
  </si>
  <si>
    <t>CV Putri Kharisma SD</t>
  </si>
  <si>
    <t>Nama Supplier</t>
  </si>
  <si>
    <t>Uraian</t>
  </si>
  <si>
    <t>Nilai kwitansi</t>
  </si>
  <si>
    <t>netto</t>
  </si>
  <si>
    <t>Belanja permakanan SR Dasar Banyuwangi</t>
  </si>
  <si>
    <t>Belanja Permakanan SRMA Banyuwangi</t>
  </si>
  <si>
    <t>Belanja permakanan SRMA Banjarmasin</t>
  </si>
  <si>
    <t>Belanja permakanan SRMP Banjarmasin</t>
  </si>
  <si>
    <t>Makan</t>
  </si>
  <si>
    <t>Nutrisi</t>
  </si>
  <si>
    <t>Belanja permakanan SRMA Malang</t>
  </si>
  <si>
    <t>Belanja Permakanan SRMA Jayapura</t>
  </si>
  <si>
    <t>Belanja permakanan SRMA Tebing tinggi</t>
  </si>
  <si>
    <t>Belanja permakanan kegiatan MOS SRMA Pasuruan</t>
  </si>
  <si>
    <t>Belanja permakanan  SRMP Probolinggo</t>
  </si>
  <si>
    <t>Belanja permakanan  SRMA Probolinggo</t>
  </si>
  <si>
    <t>Belanja permakanan  SRMA Surabaya</t>
  </si>
  <si>
    <t>tendik</t>
  </si>
  <si>
    <t>Akun</t>
  </si>
  <si>
    <t>7936.SBB.101.055.H.521112</t>
  </si>
  <si>
    <t>Tanggal kwitansi</t>
  </si>
  <si>
    <t>7936.SBC.101.055.A.521112</t>
  </si>
  <si>
    <t>7936.SBC.102.055.A.521112</t>
  </si>
  <si>
    <t>7936.SBB.101.051.E.522151</t>
  </si>
  <si>
    <t>Pembayaran Honor Narsum Kegiatan MOS di SRMA Jayapura</t>
  </si>
  <si>
    <t>Eman Sukmana, dkk</t>
  </si>
  <si>
    <t>Pembayaran Honor Narsum kegiatan MOS di SRT Banyuwangi</t>
  </si>
  <si>
    <t>7936.SBC.101.051.A.522151</t>
  </si>
  <si>
    <t>7936.SBB.101.051.E.521211</t>
  </si>
  <si>
    <t>pembayaran permakanan SRMA Banyuwangi</t>
  </si>
  <si>
    <t>pembayaran permakanan SRD Banyuwangi</t>
  </si>
  <si>
    <t>surabaya</t>
  </si>
  <si>
    <t>saldo setelah pajak</t>
  </si>
  <si>
    <t>admin</t>
  </si>
  <si>
    <t>pajak</t>
  </si>
  <si>
    <t>admin bank</t>
  </si>
  <si>
    <t>CV Putri Kharisma SMP</t>
  </si>
  <si>
    <t>Belfayoum Catering</t>
  </si>
  <si>
    <t>629901020067534</t>
  </si>
  <si>
    <t>CV LOOK N ME snack SMA</t>
  </si>
  <si>
    <t>CV LOOK N ME snack SMP</t>
  </si>
  <si>
    <t>guru tendik</t>
  </si>
  <si>
    <t>TUP</t>
  </si>
  <si>
    <t>nilai kwitansi</t>
  </si>
  <si>
    <t>saldo</t>
  </si>
  <si>
    <t>status</t>
  </si>
  <si>
    <t>norek</t>
  </si>
  <si>
    <t>bank</t>
  </si>
  <si>
    <t>nama penyedia</t>
  </si>
  <si>
    <t>no</t>
  </si>
  <si>
    <t>galon</t>
  </si>
  <si>
    <t>Kurnia Catering</t>
  </si>
  <si>
    <t>122901006445534</t>
  </si>
  <si>
    <t>Honor narsum probolinggo</t>
  </si>
  <si>
    <t>BNI</t>
  </si>
  <si>
    <t>9886500</t>
  </si>
  <si>
    <t>GUP 1</t>
  </si>
  <si>
    <t>Nisrina Catering</t>
  </si>
  <si>
    <t>Pembayaran biaya makan dan tambahan nutrisi SRMA Pasuruan tanggal 21-27 juli 2025</t>
  </si>
  <si>
    <t>Pembayaran biaya makan dan tambahan nutrisi SRMP Pasuruan tanggal 21-27 juli 2025</t>
  </si>
  <si>
    <t>pembayaran biaya makan dan tambahan nutrisi  SRMA Surabaya</t>
  </si>
  <si>
    <t>pembayaran honor narsum SRMA tebing tinggi</t>
  </si>
  <si>
    <t>pembayaran honor Narsum SRT Jombang 3 orang</t>
  </si>
  <si>
    <t>pembayaran honor narsum SRT pasuruan 3 orang</t>
  </si>
  <si>
    <t>pembayaran honor narsum SRT jombang</t>
  </si>
  <si>
    <t xml:space="preserve">nisrina Catering </t>
  </si>
  <si>
    <t>pembayaran honor narsum SRMA lamongan</t>
  </si>
  <si>
    <t>pembayaran honor narsum SRT pasuruan</t>
  </si>
  <si>
    <t>puspita catering</t>
  </si>
  <si>
    <t>Pembayaran biaya makan dan tambahan nutrisi SRMP Probolinggo tanggal 21-27 juli 2025</t>
  </si>
  <si>
    <t>Pembayaran biaya makan dan tambahan nutrisi SRMA Probolinggo tanggal 21-27 juli 2025</t>
  </si>
  <si>
    <t>pembayaran honor narsum SRMA malang 6 orang</t>
  </si>
  <si>
    <t>pembayaran honor narsum SRMA lamongan 6 orang</t>
  </si>
  <si>
    <t>pembayaran honor narsum SRMA surabaya</t>
  </si>
  <si>
    <t>UD Mima Catering</t>
  </si>
  <si>
    <t>konsumsi menteri SRMA surabaya</t>
  </si>
  <si>
    <t>pembayaran konsumsi kegiatan MPLS SRMA tebing tinggi</t>
  </si>
  <si>
    <t>UD Alman</t>
  </si>
  <si>
    <t>358427524114000</t>
  </si>
  <si>
    <t>458730593</t>
  </si>
  <si>
    <t>Anton Suyatno</t>
  </si>
  <si>
    <t>UD ALMAN</t>
  </si>
  <si>
    <t>CV Look N Me</t>
  </si>
  <si>
    <t>Pembayaran biaya makan SRMP Banjarbaru 21-27 Juli 2025</t>
  </si>
  <si>
    <t>Pembayaran biaya makan SRMA Banjarbaru 21-27 Juli 2025</t>
  </si>
  <si>
    <t>Pembayaran biaya tambahan nutrisi SRMP Banjarbaru 21-24 Juli 2025</t>
  </si>
  <si>
    <t>Pembayaran biaya tambahan nutrisi SRMA Banjarbaru 21-24 Juli 2025</t>
  </si>
  <si>
    <t>Isi ulang galon</t>
  </si>
  <si>
    <t>805733763624000</t>
  </si>
  <si>
    <t>Sriono, dkk</t>
  </si>
  <si>
    <t>Khotib, dkk</t>
  </si>
  <si>
    <t>Rano Aji, dkk</t>
  </si>
  <si>
    <t>Hariyanto, dkk</t>
  </si>
  <si>
    <t>Acmad Yani kusuma, dkk</t>
  </si>
  <si>
    <t>perjadin bogor</t>
  </si>
  <si>
    <t>pembayaran konsumsi snack siswa kegiatan MPLS SRMA tebing tinggi</t>
  </si>
  <si>
    <t>pembayaran Isi ulang galon SRT banjarbaru</t>
  </si>
  <si>
    <t>Agus Dermawan, dkk</t>
  </si>
  <si>
    <t>Bayar pajak</t>
  </si>
  <si>
    <t>UM Pembayaran permakanan SR Surabaya</t>
  </si>
  <si>
    <t>7936.SBC.101.051.A.521211</t>
  </si>
  <si>
    <t>Pembayaran konsumsi snack siswa dan tendik pada kegiatan MPLS SRMP Pasuruan 17-23 juli 2025</t>
  </si>
  <si>
    <t>pembayaran biaya makan dan tambahan nutrisi SRMP Pasuruan 14-20 juli 2025</t>
  </si>
  <si>
    <t>pembayaran biaya makan dan tambahan nutrisi SRMA Pasuruan 14-20 juli 2025</t>
  </si>
  <si>
    <t>pembayaran biaya makan dan tambahan nutrisi SRMP Banyuwangi 14-21 juli 2025</t>
  </si>
  <si>
    <t xml:space="preserve">pembayaran biaya tambahan nutrisi SRMA banjarbaru </t>
  </si>
  <si>
    <t xml:space="preserve">pembayaran biaya tambahan nutrisi SRMP banjarbaru </t>
  </si>
  <si>
    <t>pembayaran biaya makan dan tambahan nutrisi SRMA 25 Lamongan 14-22 juli 2025</t>
  </si>
  <si>
    <t>pembayaran konsumsi tendik kegiatan MPLS SRT 7 Probolinggo 17-23 juli 2025</t>
  </si>
  <si>
    <t>pembelian galon dan isi SRT banjarbaru sebanyak 24 pcs</t>
  </si>
  <si>
    <t>KAFA Catering Lamongan</t>
  </si>
  <si>
    <t>Pembayaran biaya makan dan tambahan nutrisi SRMA 25 Lamongan 23-31 juli 2025</t>
  </si>
  <si>
    <t>lamongan</t>
  </si>
  <si>
    <t>467167730645000</t>
  </si>
  <si>
    <t>0622078686</t>
  </si>
  <si>
    <t>Aniawati ningsih</t>
  </si>
  <si>
    <t>Pembayaran biaya makan dan tambahan nutrisi SRMA 3 Tebing Tinggi 21-27 juli 2025</t>
  </si>
  <si>
    <t>Pembayaran biaya makan dan tambahan nutrisi SRMA 22 Malang 28-31 juli 2025</t>
  </si>
  <si>
    <t>Pembayaran konsumsi guru dan tendik kegiatan MPLS SRMA 22 Malang 17-26 juli 2025</t>
  </si>
  <si>
    <t>Pembayaran biaya makan dan tambahan nutrisi SRMA 22 Malang 21-27 juli 2025</t>
  </si>
  <si>
    <t>Pembayaran konsumsi guru dan tendik kegiatan MPLS SRMA 3 tebing tinggi 17-23 juli 2025</t>
  </si>
  <si>
    <t>TUP JILID II</t>
  </si>
  <si>
    <t>pembayaran biaya tambahan nutrisi SRT 8 Jombang 14 &amp; 17 juli 2025</t>
  </si>
  <si>
    <t>pembayaran biaya tambahan nutrisi SRT 8 Jombang 21 &amp; 24 juli 2025</t>
  </si>
  <si>
    <t xml:space="preserve">pembayaran konsumsi tendik kegiatan MPLS SRT 8 Jombang </t>
  </si>
  <si>
    <t>Pembayaran Honor Narsum kegiatan MPLS SRT Probolinggo</t>
  </si>
  <si>
    <t>Jafar Shodiq, dkk</t>
  </si>
  <si>
    <t xml:space="preserve">  </t>
  </si>
  <si>
    <t>Pembayaran biaya makan dan tambahan nutrisi SRMA Pasuruan 28-31 juli 2025</t>
  </si>
  <si>
    <t>Pembayaran biaya makan dan tambahan nutrisi SRMP Pasuruan 28-31 juli 2025</t>
  </si>
  <si>
    <t>Pembayaran biaya makan dan tambahan nutrisi SRMA Surabaya 24-31 juli 2025</t>
  </si>
  <si>
    <t>UD Mima catering, pembayaran biaya makan dan tambahan nutrisi SRMA Surabaya</t>
  </si>
  <si>
    <t>UD Mima catering</t>
  </si>
  <si>
    <t>Pembayaran biaya makan SMA SRT 7 Probolinggo 28-3 Agustus 2025</t>
  </si>
  <si>
    <t>Pembayaran biaya makan SMP SRT 7 Probolinggo 28-3 Agustus 2025</t>
  </si>
  <si>
    <t>Pembayaran tambahan nutrisi SMA SRT 7 Probolinggo 28-3 Agustus 2025</t>
  </si>
  <si>
    <t>Pembayaran tambahan nutrisi SMP SRT 7 Probolinggo 28-3 Agustus 2025</t>
  </si>
  <si>
    <t>CUSTOMER_CODE</t>
  </si>
  <si>
    <t>NAMA_PENGGUNA</t>
  </si>
  <si>
    <t>HANDPHONE</t>
  </si>
  <si>
    <t>EMAIL</t>
  </si>
  <si>
    <t>NO REKENING VA</t>
  </si>
  <si>
    <t>Sekolah Rakyat Terintegrasi 9 Kota Banjar Baru</t>
  </si>
  <si>
    <t>NIP</t>
  </si>
  <si>
    <t>198912042014021001</t>
  </si>
  <si>
    <t>rifkismadap04@gmail.com</t>
  </si>
  <si>
    <t>580546905490301</t>
  </si>
  <si>
    <t>Sekolah Rakyat Menengah Atas 29 Kota Jayapura</t>
  </si>
  <si>
    <t>197607092005012017</t>
  </si>
  <si>
    <t>yanetberotabui97@admin.sma.belajar.id</t>
  </si>
  <si>
    <t>580546905490302</t>
  </si>
  <si>
    <t>Sekolah Rakyat Menengah Atas 21 Kota Surabaya</t>
  </si>
  <si>
    <t>197203172008012006</t>
  </si>
  <si>
    <t>praptiwardani73@guru.sma.belajar.id</t>
  </si>
  <si>
    <t>580546905490303</t>
  </si>
  <si>
    <t>Sekolah Rakyat Menengah Atas 22 Kota Malang</t>
  </si>
  <si>
    <t>198501172009032001</t>
  </si>
  <si>
    <t>08122961267</t>
  </si>
  <si>
    <t>rahmahimtikhanah71@guru.sma.belajar.id</t>
  </si>
  <si>
    <t>580546905490304</t>
  </si>
  <si>
    <t>Sekolah Rakyat Terintegrasi 2 Kabupaten Banyuwangi</t>
  </si>
  <si>
    <t>082244968927</t>
  </si>
  <si>
    <t>chitra.maharani2010@gmail.com</t>
  </si>
  <si>
    <t>580546905490305</t>
  </si>
  <si>
    <t>197304282008011006</t>
  </si>
  <si>
    <t>08885709336</t>
  </si>
  <si>
    <t>julianto7304@gmail.com</t>
  </si>
  <si>
    <t>580546905490306</t>
  </si>
  <si>
    <t>197512072003121003</t>
  </si>
  <si>
    <t>khan_lbs@yahoo.co.id</t>
  </si>
  <si>
    <t>580546905490307</t>
  </si>
  <si>
    <t>Sekolah Rakyat Menengah Atas 25 Kabupaten Lamongan</t>
  </si>
  <si>
    <t>198503232009022005</t>
  </si>
  <si>
    <t>085730573696</t>
  </si>
  <si>
    <t>anis.wardiansari33@gmail.com</t>
  </si>
  <si>
    <t>580546905490308</t>
  </si>
  <si>
    <t>Sekolah Rakyat Terintegrasi 8 Kabupaten Jombang</t>
  </si>
  <si>
    <t>198308182009011009</t>
  </si>
  <si>
    <t>085746972489</t>
  </si>
  <si>
    <t>andik.esteemjoe@gmail.com</t>
  </si>
  <si>
    <t>580546905490309</t>
  </si>
  <si>
    <t>Sekolah Rakyat Terintegrasi 7 kota Probolinggo</t>
  </si>
  <si>
    <t>197009102002122004</t>
  </si>
  <si>
    <t>081235372779</t>
  </si>
  <si>
    <t>Susilowati09@guru.sma.belajar.id</t>
  </si>
  <si>
    <t>580546905490311</t>
  </si>
  <si>
    <t>NAMA KS</t>
  </si>
  <si>
    <t>Rifki Hakim</t>
  </si>
  <si>
    <t>Prapti Wardani</t>
  </si>
  <si>
    <t>Rahmah Dwi Nor Wita Imtikhanah</t>
  </si>
  <si>
    <t>Chitra Arti Maharani</t>
  </si>
  <si>
    <t>Yuli Prihatini</t>
  </si>
  <si>
    <t>Anis Al Aminatul Wardian Sari</t>
  </si>
  <si>
    <t>Andik Minarto</t>
  </si>
  <si>
    <t>Susilowati</t>
  </si>
  <si>
    <t>UD Mima KATERING SURABAYA</t>
  </si>
  <si>
    <t>pelunasan perjadin bogor</t>
  </si>
  <si>
    <t>CV look n me</t>
  </si>
  <si>
    <t>Pembayaran biaya makan SMP SRT Banjarbaru 28-3 Agustus 2025</t>
  </si>
  <si>
    <t>Pembayaran isi ulang air galon Tgl 1 - 5 Agustus 2025</t>
  </si>
  <si>
    <t>Farinda hidayah catering</t>
  </si>
  <si>
    <t>pembayaran kebutuhan siswa SRMA jayapura</t>
  </si>
  <si>
    <t>CV rifina</t>
  </si>
  <si>
    <t>Nama penyedia</t>
  </si>
  <si>
    <t>nutrisi</t>
  </si>
  <si>
    <t>tanggal</t>
  </si>
  <si>
    <t>Pembayaran biaya makan dan tambahan nutrisi SRMA 29 jayapura 23-31 juli 2025</t>
  </si>
  <si>
    <t>Pembayaran tambahan nutrisi SMP SRT Banjarbaru 28 juli -3 Agustus 2025</t>
  </si>
  <si>
    <t>Pembayaran biaya makan SMA SRT Banjarbaru 28 juli-3 Agustus 2025</t>
  </si>
  <si>
    <t>Pembayaran tambahan nutrisi SMA SRT Banjarbaru 28 juli-3 Agustus 2025</t>
  </si>
  <si>
    <t>Pembayaran biaya makan dan tambahan nutrisi SRMA 22 Malang 1-7 Agustus 2025</t>
  </si>
  <si>
    <t>GUP 2</t>
  </si>
  <si>
    <t xml:space="preserve">   </t>
  </si>
  <si>
    <t>Warung Bu Elif</t>
  </si>
  <si>
    <t>CV Makmoer rizki Abadi</t>
  </si>
  <si>
    <t>nisrina</t>
  </si>
  <si>
    <t>sena</t>
  </si>
  <si>
    <t>Pembayaran biaya makan dan isi ulang air galon SRMA 25 Lamongan 1-7 Agustus 2025</t>
  </si>
  <si>
    <t>thayo's kitchen</t>
  </si>
  <si>
    <t>kurnia katering</t>
  </si>
  <si>
    <t>warung amy</t>
  </si>
  <si>
    <t>TUP JILID 3</t>
  </si>
  <si>
    <t>alat kebersihan diri SRMA jayapura</t>
  </si>
  <si>
    <t>Top Up RPL</t>
  </si>
  <si>
    <t>CV Makmoer Rizki Abadi</t>
  </si>
  <si>
    <t>Pembayaran biaya makan dan tambahan nutrisi SRMA 3 Tebing Tinggi Tgl 4 - 10 Agustus 2025</t>
  </si>
  <si>
    <t>Pembayaran biaya makan dan tambahan nutrisi SRMA 3 Tebing Tinggi Tgl 28 juli - 3 Agustus 2025</t>
  </si>
  <si>
    <t>Pembayaran tambahan nutrisi SRMA 25 Lamongan 1-7 Agustus 2025</t>
  </si>
  <si>
    <t>Pembayaran biaya makan dan tambahan nutrisi SMP SRT 3 Pasuruan 1-7 Agustus 2025</t>
  </si>
  <si>
    <t>Pembayaran biaya makan dan tambahan nutrisi SMA SRT 3 Pasuruan 1-7 Agustus 2025</t>
  </si>
  <si>
    <t>Puspita catering</t>
  </si>
  <si>
    <t>Pembayaran tambahan nutrisi SMP SRT 7 Probolinggo 4-10 Agustus 2025</t>
  </si>
  <si>
    <t>Pembayaran biaya makan SMP SRT 7 Probolinggo 4-10 Agustus 2025</t>
  </si>
  <si>
    <t>Pembayaran tambahan nutrisi SMA SRT 7 Probolinggo 4-10 Agustus 2025</t>
  </si>
  <si>
    <t>Pembayaran biaya makan SMA SRT 7 Probolinggo 4-10 Agustus 2025</t>
  </si>
  <si>
    <t>Pembayaran biaya makan dan tambahan nutrisi SRMA 21 Surabaya Tgl 1 - 7 Agustus 2025</t>
  </si>
  <si>
    <t>Pembayaran biaya makan SMA SRT Banjarbaru Tgl 4 - 10 Agustus 2025</t>
  </si>
  <si>
    <t>Pembayaran biaya makan SMP SRT Banjarbaru Tgl 4 - 10 Agustus 2025</t>
  </si>
  <si>
    <t>Pembayaran tambahan nutrisi SMA SRT Banjarbaru Tgl 4 - 10 Agustus 2025</t>
  </si>
  <si>
    <t>Pembayaran tambahan nutrisi SMP SRT Banjarbaru Tgl 4 - 10 Agustus 2025</t>
  </si>
  <si>
    <t>Pembayaran isi ulang air galon Tgl 6 - 10 Agustus 2025</t>
  </si>
  <si>
    <t>Saga Supermarket Abepura</t>
  </si>
  <si>
    <t>Pembayaran biaya makan SMP SRT 8 Jombang 21-31 juli 2025</t>
  </si>
  <si>
    <t>Pembayaran biaya makan SMA SRT 8 Jombang 21-31 juli 2025</t>
  </si>
  <si>
    <t>Pembayaran tambahan nutrisi SMA SRT 8 Jombang 21-31 juli 2025</t>
  </si>
  <si>
    <t>Pembayaran tambahan nutrisi SMP SRT 8 Jombang 21-31 juli 2025</t>
  </si>
  <si>
    <t>Pembayaran biaya makan dan tambahan nutrisi SRMA 22 Malang Tgl 8 - 14 Agustus 2025</t>
  </si>
  <si>
    <t>pajak done</t>
  </si>
  <si>
    <t>Pembayaran biaya makan siswa SMA di SRT 8 Jombang 1-10 Agustus 2025</t>
  </si>
  <si>
    <t>Pembayaran tambahan nutrisi siswa SMA di SRT 8 Jombang 1-10 Agustus 2025</t>
  </si>
  <si>
    <t>Pembayaran biaya makan siswa SMP di SRT 8 Jombang 1-10 Agustus 2025</t>
  </si>
  <si>
    <t>Pembayaran tambahan nutrisi siswa SMP di SRT 8 Jombang 1-10 Agustus 2025</t>
  </si>
  <si>
    <t>Khairul Anwar Lubis</t>
  </si>
  <si>
    <t xml:space="preserve">      </t>
  </si>
  <si>
    <t>Warung Elif</t>
  </si>
  <si>
    <t>Pembayaran biaya makan siswa SRMA 25 Lamongan 8 - 14 Agustus 2025</t>
  </si>
  <si>
    <t>Pembayaran tambahan nutrisi siswa SRMA 25 Lamongan 8 - 14 Agustus 2025</t>
  </si>
  <si>
    <t>Galuh Murdani, dkk</t>
  </si>
  <si>
    <t>Pembayaran perjalanan dinas kegiatan coaching SPJ dan Tata kelola keuangan SR wilayah 3 Tgl 14-17 Agustus 2025 di Cibinong Bogor</t>
  </si>
  <si>
    <t>DQ.7936.SBB.101.055.H.521112</t>
  </si>
  <si>
    <t>DQ.7936.SBB.101.054.F.524111</t>
  </si>
  <si>
    <t>Pembayaran biaya makan dan tambahan nutrisi siswa SMP SRT 3 Pasuruan Tgl 8 - 14 Agustus 2025</t>
  </si>
  <si>
    <t>DQ.7936.SBC.101.055.A.521112</t>
  </si>
  <si>
    <t>Pembayaran biaya makan dan tambahan nutrisi siswa SRMA 3 Tebing Tinggi Tgl 11 - 18 Agustus 2025</t>
  </si>
  <si>
    <t>Nama Pemilik Rekening(PUTRI KHARISMA CV) dan (PUTRI KHARISMA CV/NINING SETYOWATI) harus sama.</t>
  </si>
  <si>
    <t>Pembayaran tambahan nutrisi SMP SRT 7 Probolinggo 11-17 Agustus 2025</t>
  </si>
  <si>
    <t>Pembayaran biaya makan SMP SRT 7 Probolinggo 11-17 Agustus 2025</t>
  </si>
  <si>
    <t>Pembayaran tambahan nutrisi SMA SRT 7 Probolinggo 11-17 Agustus 2025</t>
  </si>
  <si>
    <t>Pembayaran biaya makan SMA SRT 7 Probolinggo 11-17 Agustus 2025</t>
  </si>
  <si>
    <t>CV Rifina</t>
  </si>
  <si>
    <t>Pembayaran biaya makan dan tambahan nutrisi SRMA 29 Jayapura Tgl 1-10 Agustus 2025</t>
  </si>
  <si>
    <t>Hadrah Lamongan</t>
  </si>
  <si>
    <t>Pembayaran honor instruktur kerohanian</t>
  </si>
  <si>
    <t>7936.SBB.101.053.I.522151</t>
  </si>
  <si>
    <t>Klinik Aisyiyah Brondong</t>
  </si>
  <si>
    <t>Dapur Ummu Baidah</t>
  </si>
  <si>
    <t xml:space="preserve">Pembayaran tumpeng dan nasi kotak
</t>
  </si>
  <si>
    <t>7936.SBB.101.053.I.521211</t>
  </si>
  <si>
    <t>Gudang Budi, dll</t>
  </si>
  <si>
    <t xml:space="preserve">Pembayaran kesehatan siswa an. Nayla Rosidah
</t>
  </si>
  <si>
    <t>DQ.7936.SBB.101.052.E.521211</t>
  </si>
  <si>
    <t>DQ.7936.SBB.101.055.H.521219</t>
  </si>
  <si>
    <t>WA.7937.EBA.994.002.H.521111</t>
  </si>
  <si>
    <t>Pembayaran media pembelajaran berupa alat banjari Rabana</t>
  </si>
  <si>
    <t xml:space="preserve">Pembayaran BBM dalam rangka keperluan sehari-hari
</t>
  </si>
  <si>
    <t>Pembayaran media pembelajaran berupa alat banjari Darbuka</t>
  </si>
  <si>
    <t>Pembayaran media pembelajaran berupa alat banjari keprak</t>
  </si>
  <si>
    <t>Pembayaran media pembelajaran berupa alat banjari bass habsi</t>
  </si>
  <si>
    <t>Pembayaran media pembelajaran berupa alat banjari Tamika</t>
  </si>
  <si>
    <t>Pembayaran media pembelajaran berupa alat banjari Tamborin,dll</t>
  </si>
  <si>
    <t>Agil Gusti T.N, dkk</t>
  </si>
  <si>
    <t>SPBU Pertamina</t>
  </si>
  <si>
    <t xml:space="preserve">Pembayaran pembelanjaan ATK kelas
</t>
  </si>
  <si>
    <t>Pembayaran biaya makan SMA SRT Banjarbaru Tgl 11-17 Agustus 2025</t>
  </si>
  <si>
    <t>Pembayaran biaya makan SMP SRT Banjarbaru Tgl 11-17 Agustus 2025</t>
  </si>
  <si>
    <t>Pembayaran biaya makan dan tambahan nutrisi SRMA 22 Malang Tgl 15-21 Agustus 2025</t>
  </si>
  <si>
    <t>Toko Anies dan Tommy sablon</t>
  </si>
  <si>
    <t>HALIMI I, Mitra Swalayan, Lantikya Jombatan, Dinamis, Toko "Sumber Berkah" dll</t>
  </si>
  <si>
    <t>Belanja bahan ATK Kelas dan keperluan perlombaan siswa bulan Agustus 2025 pada Kegiatan Belajar Mengajar PPK 3</t>
  </si>
  <si>
    <t>Panitia PHBN Kec. Mojoagung</t>
  </si>
  <si>
    <t>7937.EBA.994.002.H.521111</t>
  </si>
  <si>
    <t>Warung Amy</t>
  </si>
  <si>
    <t>7936.SBB.101.052.E.521211</t>
  </si>
  <si>
    <t>Tita Wedding, Sanggar Tari Umbul Arum, sanggar Garuda wisnu</t>
  </si>
  <si>
    <t>Pembayaran bahan perform seni siswa SR pada tanggal 12 dan 17 Agustus 2025 pada Belanja Keperluan Perkantoran</t>
  </si>
  <si>
    <t>Pembelian ATK berupa pin merah putih, dll pada media pembelajaran</t>
  </si>
  <si>
    <t>Pembelian Nasi box 78 paket untuk tamu undangan, guru dan tendik pada Kegiatan Kerohanian PPK 3</t>
  </si>
  <si>
    <t>Pembelian Snack box 78 paket untuk tamu undangan, guru dan tendik pada Kegiatan Kerohanian PPK 3</t>
  </si>
  <si>
    <t>7936.SBB.101.053.H.521219</t>
  </si>
  <si>
    <t>Toko Wahana Karya, HPKJ</t>
  </si>
  <si>
    <t>Pembayaran Print dokumen untuk penarikan CC, Pembelian stand mic varos VR52 dan Pembelian baterai ABC 3 pack pada keperluan sehari-hari perkantoran</t>
  </si>
  <si>
    <t xml:space="preserve">Pembayaran Pendaftaran Perlombaan gerak jalan, dll dalam rangka Peringatan HUT RI 17 agustus 2025 </t>
  </si>
  <si>
    <t>pajak TUP</t>
  </si>
  <si>
    <t>Pajak GUP 5</t>
  </si>
  <si>
    <t>pajak GUP 4</t>
  </si>
  <si>
    <t>Yanet Berotaboi</t>
  </si>
  <si>
    <t>pajak GUP 6</t>
  </si>
  <si>
    <t>konsumsi snack siswa lomba gerak jalan</t>
  </si>
  <si>
    <t>barokah letter</t>
  </si>
  <si>
    <t>spbu pertamina</t>
  </si>
  <si>
    <t>bbm untuk keberangkatan siswa untuk kegiatan lomba gerak jalan</t>
  </si>
  <si>
    <t>abdul hamid</t>
  </si>
  <si>
    <t>toko dua lima</t>
  </si>
  <si>
    <t>M. Zaky dan Toko Salimun</t>
  </si>
  <si>
    <t>Potong Rambut Guntung Manggis</t>
  </si>
  <si>
    <t>potong rambut siswa laki-laki pada kegiatan MPLS 2025</t>
  </si>
  <si>
    <t>Aplikasi Capcut</t>
  </si>
  <si>
    <t>Berlangganan aplikasi capcut profesional bulan Juli 2025</t>
  </si>
  <si>
    <t>UGD RSD IDAMAN BANJARBARU</t>
  </si>
  <si>
    <t>Pembayaran untuk kesehatan siswa di UGD RSD IDAMAN</t>
  </si>
  <si>
    <t>toko sembako dhafva</t>
  </si>
  <si>
    <t>pembelian hadiah untuk siswa dalam kegiatan MPLS yang berjumlah 20 buah.</t>
  </si>
  <si>
    <t>gatot</t>
  </si>
  <si>
    <t>selamet suriyani</t>
  </si>
  <si>
    <t>pembayaran honor narasumber babinsa untuk kegiatan MPLS</t>
  </si>
  <si>
    <t>syafrullah</t>
  </si>
  <si>
    <t>pembayaran honor narasumber damkar/satpol pp untuk kegiatan MPLS Juli 2025</t>
  </si>
  <si>
    <t>Budi Adi</t>
  </si>
  <si>
    <t>Pembayaran Honor Narasumber Damkar/Satpol PP untuk Kegiatan MPLS Juli 2025</t>
  </si>
  <si>
    <t>muhammad noor</t>
  </si>
  <si>
    <t>bambang arry</t>
  </si>
  <si>
    <t>7936.SBC.101.053.C.522151</t>
  </si>
  <si>
    <t>7936.SBC.101.053.I.521211</t>
  </si>
  <si>
    <t>7936.SBB.101.055.H.521219</t>
  </si>
  <si>
    <t>warung mama aiga, dll</t>
  </si>
  <si>
    <t>pembelian belanja barang perkantoran pembuatan stempel laser SRT 9 banjarbaru</t>
  </si>
  <si>
    <t xml:space="preserve">pembelian kertas HVS untuk kegiatan dokumentasi dan pelaporan </t>
  </si>
  <si>
    <t>Honor ustadz untuk pengajian dan syukuran SRT 9 Banjarbaru</t>
  </si>
  <si>
    <t>Pembelian Galon Air Isi Ulang dan Air Mineral Cleo Mini untuk kegiatan MPLS</t>
  </si>
  <si>
    <t>Tumpeng, snack, nasi ketan untuk kegiatan syukuran dan pengajian di SRT 9 Banjarbaru</t>
  </si>
  <si>
    <t>pembelian snack dan konsumsi narasumber untuk kegiatan MPLS juli 2025</t>
  </si>
  <si>
    <t>pembayaran honor narasumber babinsa untuk kegiatan MPLS juli 2025</t>
  </si>
  <si>
    <t>Pembayaran air minum isi ulang SRT 9 Banjarbaru Tgl 12 - 17 Agustus 2025</t>
  </si>
  <si>
    <t>DEPOT ISI ULANG GALONKU CR9</t>
  </si>
  <si>
    <t>RUMAH SAKIT HERMINA TANGKUBANPARAHU</t>
  </si>
  <si>
    <t>SPBU JL. BANDUNG</t>
  </si>
  <si>
    <t>BIAYA PEMBELIAN BBM KENDARAAN OPERASIONAL</t>
  </si>
  <si>
    <t>MAS POER</t>
  </si>
  <si>
    <t>BIAYA PENGADAAN BELANJA BAHAN BERUPA HADRAH ( BANJARI NANGKA ) DALAM RANGKA MEDIA PEMBELAJARAN SISWA SRMA 22 MALANG</t>
  </si>
  <si>
    <t>DIANDRA , FIKTRIALDY, ANGGER,FAIZ BAISUNI</t>
  </si>
  <si>
    <t>M IQBAL, RIVALDA</t>
  </si>
  <si>
    <t>UD RISKI BAROKAH, NN BANDULAN</t>
  </si>
  <si>
    <t>7936.SBB.101.053.G.522151</t>
  </si>
  <si>
    <t>DQ.7936.SBB.101.053.I.522151</t>
  </si>
  <si>
    <t>DQ.7936.SBC.101.053.C.522151</t>
  </si>
  <si>
    <t>Abdul Rozaq</t>
  </si>
  <si>
    <t>Honor Instruktur Kerohanian  (Mengaji, Sholat berjamaah dan Tauziah) pada siswa jenjang SMA di SRT 7 Kota Probolinggo</t>
  </si>
  <si>
    <t>Bahrul Qomar</t>
  </si>
  <si>
    <t>Honor Instruktur Kerohanian  (Mengaji, Sholat berjamaah dan Tauziah) pada siswa jenjang SMP di SRT 7 Kota Probolinggo</t>
  </si>
  <si>
    <t>PDAM</t>
  </si>
  <si>
    <t>WA.7937.EBA.994.002.H.522191</t>
  </si>
  <si>
    <t>DQ.7936.SBB.101.051.E.521211</t>
  </si>
  <si>
    <t>DQ.7936.SBC.101.051.A.521211</t>
  </si>
  <si>
    <t>DQ.7936.SBB.053.I.521211</t>
  </si>
  <si>
    <t>Instalasi Gawat Darurat (IGD)</t>
  </si>
  <si>
    <t>Kwitansi (Mayang, Rian, Ahmadi, Yafi) Toko (Pelangi Stationery, Desaign&amp;Printing, Edo Hartono,Masito,Citra Indah,Bumi Arto,Kartika FC,Al Barokah Textiel,Sampoerna Jaya,Panen Bumi)</t>
  </si>
  <si>
    <t>Pembelian Bahan Media Pembelajaran Untuk Meniingkatkan Juang Nasionalisme Siswa di SRT 7 Kota Probolinggo.</t>
  </si>
  <si>
    <t>Toko (Kartika FC,Amerta,Masito,Rakha FC,Caesar)</t>
  </si>
  <si>
    <t>Toko (Ratna,ABC,Masito,Amerta,Absaprint,Tiara,Antar)</t>
  </si>
  <si>
    <t>Apotek (Fajar,Setyawan,Kimia farma Flora,Ar-Rafif)</t>
  </si>
  <si>
    <t>Belanja Obat obatan untuk siswa di PPK 3 SRT 7 Kota Probolinggo pada Operasional Sekolah Asrama</t>
  </si>
  <si>
    <t>Pertamina</t>
  </si>
  <si>
    <t>Toko (Radja Advertaising,Desain)</t>
  </si>
  <si>
    <t>Toko (SRC Frida,Masito,Mekar Jaya,Ratna)</t>
  </si>
  <si>
    <t>Toko ( Pherdana,Tiara,Star Red Box Bakery,Abadi Jaya,Redbox,Citra Kendedes,Brak,Sinar Terang,</t>
  </si>
  <si>
    <t>Pembelian Konsumsi jamuan tamu dalam acara Istighosah di PPK 3 SRT 7 Kota Probolinggo pada Belanja Keperluan Perkantoran</t>
  </si>
  <si>
    <t>Pembayaran tagihan air PDAM bulan Agustus 2025 untuk Asrama SRT 7 Kota Probolinggo, pada operasional perkantoran</t>
  </si>
  <si>
    <t>Pembayaran Biaya IGD Siswa SMA SRT 7 Kota Probolinggo a.n Moch. Gunawan pada Belanja Barang Non Operasional Lainnya</t>
  </si>
  <si>
    <t>Pembelian ATK (Media Pembelajaran) untuk Kegiatan Belajar Mengajar siswa SMA di SRT 7 Kota Probolinggo pada Persiapan dan Pelaksanaan Oroentasi PPK 3</t>
  </si>
  <si>
    <t>Pembelian ATK (Media Pembelajaran) untuk Kegiatan Belajar Mengajar siswa SMP di SRT 7 Kota Probolinggo pada Persiapan dan Pelaksanaan Oroentasi PPK 3</t>
  </si>
  <si>
    <t xml:space="preserve">Pembelian BBM di PPK 3 SRT 7 Kota Probolinggo pada Operasional Sekolah Asrama </t>
  </si>
  <si>
    <t>Nisrina catering</t>
  </si>
  <si>
    <t>Pembayaran biaya makan dan tambahan nutrisi siswa SMA SRT 3 Pasuruan Tgl 8 - 14 Agustus 2025</t>
  </si>
  <si>
    <t>Pembayaran listrik SRMA 3 Tebing Tinggi</t>
  </si>
  <si>
    <t>PLN</t>
  </si>
  <si>
    <t>'WA.7937.EBA.994.002.H.522191</t>
  </si>
  <si>
    <t>Percetakan Banner SRT 7 Kota Probolinggo pada Persiapan dan Pelaksanaan Oroentasi PPK 3</t>
  </si>
  <si>
    <t>Pembelian  sarung tangan,paku beton,canebo dll di PPK 3 SRT 7 Kota Probolinggo pada operasional perkantoran</t>
  </si>
  <si>
    <t>Pembayaran air isi ulang galon pada tanggal 30 Juli, 3 Agustus dan 7 agustus 2025</t>
  </si>
  <si>
    <t>Biaya Kesehatan siswa AN. GRESELLA PUTRI DARRIA SRMA 22 Malang</t>
  </si>
  <si>
    <t>Pembayaran biaya makan dan tambahan nutrisi untuk siswa SD SRT 7 Banyuwangi tgl 22-31 Juli 2025</t>
  </si>
  <si>
    <t>Pembayaran biaya makan dan tambahan nutrisi untuk siswa SMP SRT 7 Banyuwangi tgl 22-31 Juli 2025</t>
  </si>
  <si>
    <t>Pembayaran biaya makan dan tambahan nutrisi untuk siswa SMA SRT 7 Banyuwangi tgl 22-31 Juli 2025</t>
  </si>
  <si>
    <t>DQ.7936.SBC.102.055.A.521112</t>
  </si>
  <si>
    <t>Pembayaran honor narasumber ekstrakurikuler Basket dan Teater</t>
  </si>
  <si>
    <t xml:space="preserve">Pembayaran honor narasumber ekstrakurikuler </t>
  </si>
  <si>
    <t>Pembelian alat pertukangan operasional sekolah</t>
  </si>
  <si>
    <t>Pembelian media pembelajaran berupa hadrah SRMA 22 Malang</t>
  </si>
  <si>
    <t>Kwitansi</t>
  </si>
  <si>
    <t>Tanggal</t>
  </si>
  <si>
    <t>No</t>
  </si>
  <si>
    <t>Penyedia</t>
  </si>
  <si>
    <t>Thayo's Kitchen</t>
  </si>
  <si>
    <t>Pembayaran permakanan dan nutrisi SMP SRT 3 Pasuruan tgl 15-21 Agustus 2025</t>
  </si>
  <si>
    <t>Pembayaran permakanan dan nutrisi SMA SRT 3 Pasuruan tgl 15-21 Agustus 2025</t>
  </si>
  <si>
    <t xml:space="preserve">Pembayaran  permakanan dan nutrisi SRMA 21 Surabaya tgl 8-14 Agustus 2025 </t>
  </si>
  <si>
    <t xml:space="preserve">Pembayaran biaya makan SRMA 25 Lamongan tgl 15-21 Agustus 2025 </t>
  </si>
  <si>
    <t xml:space="preserve">Pembayaran tambahan nutrisi SRMA 25 Lamongan tgl 15-21 Agustus 2025 </t>
  </si>
  <si>
    <t>pajak GUP 7</t>
  </si>
  <si>
    <t>Pajak GUP 8</t>
  </si>
  <si>
    <t>Sekolah Rakyat Terintegrasi 3 Kota Pasuruan</t>
  </si>
  <si>
    <t>Sekolah Rakyat Menengah Atas 3 Tebing Tinggi</t>
  </si>
  <si>
    <t>Pembayaran isi ulang air galon SRT 9 banjarbaru tgl 20-23 Agustus 2025</t>
  </si>
  <si>
    <t>Pembayaran biaya makan SMP di SRT 9 Banjarbaru tgl 19-24 Agustus 2025</t>
  </si>
  <si>
    <t>Pembayaran tambahan nutrisi SMP di SRT 9 Banjarbaru tgl 19-24 Agustus 2025</t>
  </si>
  <si>
    <t>Pembayaran biaya makan SMA di SRT 9 Banjarbaru tgl 19-24 Agustus 2025</t>
  </si>
  <si>
    <t>Pembayaran tambahan nutrisi SMA di SRT 9 Banjarbaru tgl 19-24 Agustus 2025</t>
  </si>
  <si>
    <t>CV RIFINA (11-20 Agustus 2025)</t>
  </si>
  <si>
    <t>Pembayaran belanja barang berupa nutrisi di SRMA 29 Jayapura tgl 11-20 Agustus 2025 sesuai  kwitansi no. 40/RFN/KWN/VIII/2025 tanggal 21 Agustus 2025 (WILAYAH 3)</t>
  </si>
  <si>
    <t>Pembayaran belanja barang berupa permakanan di SRMA 29 Jayapura tgl 11-20 Agustus 2025 sesuai kwitansi no. 37/RFN/KWN/VIII/2025 tanggal 21 Agustus 2025(WILAYAH 3)</t>
  </si>
  <si>
    <t>GUP 3</t>
  </si>
  <si>
    <t>GUP 4</t>
  </si>
  <si>
    <t>GUP 5</t>
  </si>
  <si>
    <t>GUP 6</t>
  </si>
  <si>
    <t>GUP 7</t>
  </si>
  <si>
    <t>GUP 8</t>
  </si>
  <si>
    <t>LS</t>
  </si>
  <si>
    <t>Anggaran</t>
  </si>
  <si>
    <t>Realisasi</t>
  </si>
  <si>
    <t>Puspita Catering</t>
  </si>
  <si>
    <t>Pembayaran belanja barang berupa permakanan dan nutrisi SMA di SRT 7 Probolinggo tgl 18-24 Agustus 2025 sesuai  kwitansi no. 33.8/ARP-KW/KEMENSOS/08/2025 tanggal 25 Agustus 2025 dan kwitansi no.31.08/ARP-KW/KEMENSOS/08/2025 tanggal 25 Agustus 2025 (WILAYAH 3)</t>
  </si>
  <si>
    <t>Pembayaran belanja barang berupa permakanan dan nutrisi SMP di SRT 7 Probolinggo tgl 18-24 Agustus 2025 sesuai  kwitansi no. 32.8/ARP-KW/KEMENSOS/08/2025 tanggal 25 Agustus 2025 dan kwitansi no.30.8/ARP-KW/KEMENSOS/08/2025 TANGGAL 25 Agustus 2025 (WILAYAH 3)</t>
  </si>
  <si>
    <t>Pembayaran biaya makan SMP di SRT 8 Jombang tgl 18-24 Agustus 2025</t>
  </si>
  <si>
    <t>Pembayaran tambahan nutrisi SMP di SRT 8 Jombang tgl 18-24 Agustus 2025</t>
  </si>
  <si>
    <t>kurnia catering</t>
  </si>
  <si>
    <t>Pembayaran biaya makan SMA di SRT 8 Jombang tgl 18-24 Agustus 2025</t>
  </si>
  <si>
    <t>Pembayaran tambahan nutrisi SMA di SRT 8 Jombang tgl 18-24 Agustus 2025</t>
  </si>
  <si>
    <t>Farinda Hidayah catering</t>
  </si>
  <si>
    <t>Pembayaran biaya makan dan tambahan nutrisi SRMA 22 Malang tgl 22-28 Agustus 2025</t>
  </si>
  <si>
    <t>CATERING BU AGUS</t>
  </si>
  <si>
    <t>Pembayaran konsumsi kegiatan kerohanian berupa nasi tumpeng 2 buah di SRT 3 Pasuruan (PPK 3)</t>
  </si>
  <si>
    <t>pajak gup 7</t>
  </si>
  <si>
    <t>pajak gup 8</t>
  </si>
  <si>
    <t>pajak gup 9</t>
  </si>
  <si>
    <t>Pembayaran belanja barang berupa permakanan dan nutrisi SMP di SRT 3 Pasuruan tgl 22-28 Agustus 2025 sesuai  kwitansi no. 008/SC.KW/VII/2025 tanggal 29 Agustus 2025 (WILAYAH 3)</t>
  </si>
  <si>
    <t>Pembayaran belanja barang berupa permakanan dan nutrisi SMA di SRT 3 Pasuruan tgl 22-28 Agustus 2025 sesuai  kwitansi no. 008/NIS.KW/VIII/2025 tanggal 29 Agustus 2025 (WILAYAH 3)</t>
  </si>
  <si>
    <t>Pembayaran belanja barang berupa permakanan dan nutrisi SMA di SRT 9 Banjarbaru tgl 25-31 Agustus 2025 sesuai  kwitansi no. IX/lookNme/kwn/1-9/2025 tanggal 1 sept 2025 (PPK 3)</t>
  </si>
  <si>
    <t>Pembayaran belanja barang berupa permakanan dan nutrisi SMP di SRT 9 Banjarbaru tgl 25-31 Agustus 2025 sesuai  kwitansi no. VIII/lookNme/kwn/1-9/2025 tanggal 1 sept 2025 (PPK 3)</t>
  </si>
  <si>
    <t>CV look N me</t>
  </si>
  <si>
    <t>Pembayaran air galon isi ulang SRT 9 Banjarbaru Tgl 26-31 Agustus 2025</t>
  </si>
  <si>
    <t>Pembayaran belanja barang berupa permakanan dan nutrisi di SRMA 25 Lamongan tgl 22-31 Agustus 2025 sesuai  kwitansi no. 001/ELIF-KW/KEMENSOS/09/2025 tgl 1 Sept 2025 dan kwitansi no.002/ELIF-KW/KEMENSOS/09/2025 tgl 1 Sept 2025  (PPK 3)</t>
  </si>
  <si>
    <t>CV RIFINA</t>
  </si>
  <si>
    <t>Pembayaran belanja barang berupa permakanan di SRMA 29 Jayapura tgl 21-31 Agustus 2025 sesuai kwitansi no. 47/RFN/KWN/VIII/2025 tanggal 31 Agustus 2025(PPK 3)</t>
  </si>
  <si>
    <t>keterangan</t>
  </si>
  <si>
    <t>SUDAH LS</t>
  </si>
  <si>
    <t>259991310551575</t>
  </si>
  <si>
    <t>259991310551576</t>
  </si>
  <si>
    <t>259991310543625</t>
  </si>
  <si>
    <t>259991310543626</t>
  </si>
  <si>
    <t>Pembayaran air galon isi ulang SRMA 3 Tebing tinggi Tgl 21-31 Juli 2025</t>
  </si>
  <si>
    <t>259991320302080</t>
  </si>
  <si>
    <t>259991320300736</t>
  </si>
  <si>
    <t>259991320284833</t>
  </si>
  <si>
    <t>259991320284752</t>
  </si>
  <si>
    <t>259991310533607</t>
  </si>
  <si>
    <t>259991310533608</t>
  </si>
  <si>
    <t>NO. SP2D</t>
  </si>
  <si>
    <t>TANGGAL SP2D</t>
  </si>
  <si>
    <t>259991310505870</t>
  </si>
  <si>
    <t>pembayaran belanja barang berupa permakanan dan nutrisi SRMA 3 Tebing Tinggi tgl 18-24 Agustus 2025 sesuai kwitansi no.066/KW/CV-MRA/VIII/2025 tanggal 24 Agustus 2025</t>
  </si>
  <si>
    <t>Pembayaran belanja barang berupa nutrisi di SRMA 29 Jayapura tgl 21-31 Agustus 2025 sesuai kwitansi no. 50/RFN/KWN/VIII/2025 tanggal 31 Agustus 2025(PPK 3)</t>
  </si>
  <si>
    <t>Pembayaran air galon isi ulang SRMA 3 Tebing tinggi Tgl 1-15 Agustus 2026</t>
  </si>
  <si>
    <t>Pembayaran air galon isi ulang SRMA 3 Tebing tinggi Tgl 16 Agt - 01 sept 2025</t>
  </si>
  <si>
    <t>pembayaran tambahan nutrisi SMP di SRT 7 Probolinggo tgl 25-31 agustus 2025</t>
  </si>
  <si>
    <t>pembayaran tambahan nutrisi SMA di SRT 7 Probolinggo tgl 25-31 agustus 2025</t>
  </si>
  <si>
    <t>pembayaran biaya makan SMA di SRT 7 Probolinggo tgl 25-31 agustus 2025</t>
  </si>
  <si>
    <t>pembayaran biaya makan SMP di SRT 7 Probolinggo tgl 25-31 agustus 2025</t>
  </si>
  <si>
    <t>Pembayaran belanja barang berupa permakanan SMP di SRT 8 Jombang tgl 25-31 Agustus 2025 sesuai kwitansi no. 010/ARP-KW/KEMENSOS/09/2025 tanggal 1 september 2025(PPK 3)</t>
  </si>
  <si>
    <t>Pembayaran belanja barang berupa permakanan SMA di SRT 8 Jombang tgl 25-31 Agustus 2025 sesuai kwitansi no. 009/ARP-KW/KEMENSOS/09/2025 tanggal 1 september 2025(PPK 3)</t>
  </si>
  <si>
    <t>Pembayaran tambahan nutrisi SMA di SRT 8 Jombang tgl 25-31 Agustus 2025 (PPK 3)</t>
  </si>
  <si>
    <t>Pembayaran tambahan nutrisi SMP di SRT 8 Jombang tgl 25-31 Agustus 2025 (PPK 3)</t>
  </si>
  <si>
    <t>Pembayaran belanja barang berupa permakanan dan nutrisi SRMA 22 Malang tgl 29 Agustus-04 September 2025 sesuai  kwitansi no. 04SRMA22 tanggal 4 september 2025 (PPK 3)</t>
  </si>
  <si>
    <t>259991310582735</t>
  </si>
  <si>
    <t>259991310582736</t>
  </si>
  <si>
    <t>259991320309721</t>
  </si>
  <si>
    <r>
      <t xml:space="preserve">Pembayaran belanja barang berupa permakanan dan nutrisi di SRMA 21 Surabaya tgl 15-21 Agustus 2025 sesuai  kwitansi </t>
    </r>
    <r>
      <rPr>
        <sz val="11"/>
        <rFont val="Calibri"/>
        <family val="2"/>
        <scheme val="minor"/>
      </rPr>
      <t>no. TK/SR-SBY/VIII/003 tanggal 21 Agustus 2025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"/>
        <scheme val="minor"/>
      </rPr>
      <t>(PPK 3)</t>
    </r>
  </si>
  <si>
    <r>
      <t xml:space="preserve">Pembayaran belanja barang berupa permakanan dan nutrisi di SRMA 21 Surabaya tgl 22-28 Agustus 2025 sesuai  kwitansi </t>
    </r>
    <r>
      <rPr>
        <sz val="11"/>
        <rFont val="Calibri"/>
        <family val="2"/>
        <scheme val="minor"/>
      </rPr>
      <t>no. TK/SR-SBY/VIII/004 tanggal 28 Agustus 2025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"/>
        <scheme val="minor"/>
      </rPr>
      <t>(PPK 3)</t>
    </r>
  </si>
  <si>
    <r>
      <t xml:space="preserve">Pembayaran belanja barang berupa permakanan dan nutrisi di SRMA 21 Surabaya tgl 29-31 Agustus 2025 sesuai  kwitansi </t>
    </r>
    <r>
      <rPr>
        <sz val="11"/>
        <rFont val="Calibri"/>
        <family val="2"/>
        <scheme val="minor"/>
      </rPr>
      <t>no. TK/SR-SBY/VIII/005 tanggal 31 Agustus 2025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"/>
        <scheme val="minor"/>
      </rPr>
      <t>(PPK 3)</t>
    </r>
  </si>
  <si>
    <t>pembayaran belanja barang berupa permakanan dan nutrisi SRMA 3 Tebing Tinggi tgl 25-31 Agustus 2025 sesuai kwitansi no.069/KW/CV-MRA/VIII/2025 tanggal 31 Agustus 2025 (PPK 3)</t>
  </si>
  <si>
    <t>PDAM Tirta Bulian</t>
  </si>
  <si>
    <t>Pembayaran PDAM SRMA 3 Tebing Tinggi Bulan Juli 2025</t>
  </si>
  <si>
    <t>Pembayaran PDAM SRMA 3 Tebing Tinggi Bulan Agustus 2025</t>
  </si>
  <si>
    <t>WA.7937.EBA</t>
  </si>
  <si>
    <t>259991320315795</t>
  </si>
  <si>
    <t>259991305123706</t>
  </si>
  <si>
    <t>259991305123707</t>
  </si>
  <si>
    <t>259991305123705</t>
  </si>
  <si>
    <t>Lokasi</t>
  </si>
  <si>
    <t>ppn</t>
  </si>
  <si>
    <t>Lamongan</t>
  </si>
  <si>
    <t>Tebing tinggi</t>
  </si>
  <si>
    <t>pembayaran belanja barang berupa sewa kendaraan operasional toyota avanza Nopol P 1317 YJ tgl 1 - 15 Agustus 2025 Banyuwangi (PPK 3)</t>
  </si>
  <si>
    <t>pembayaran belanja barang berupa sewa kendaraan operasional toyota avanza Nopol N 1059 HX tgl 1 - 18 Agustus 2025 Malang (PPK 3)</t>
  </si>
  <si>
    <t>pembayaran belanja barang berupa sewa kendaraan operasional toyota avanza Nopol AE 1269 TM tgl 1 - 31 Agustus 2025 Jombang (PPK 3)</t>
  </si>
  <si>
    <t>pembayaran belanja barang berupa sewa kendaraan operasional suzuki ertiga Nopol B 1360 CIJ tgl 1 - 14 Agustus 2025 Lamongan (PPK 3)</t>
  </si>
  <si>
    <t>pembayaran belanja barang berupa sewa kendaraan operasional toyota avanza Nopol W 1637 ZG tgl 1 - 31 Agustus 2025 Pasuruan (PPK 3)</t>
  </si>
  <si>
    <t>pembayaran belanja barang berupa sewa kendaraan operasional toyota avanza Nopol W 1081 YM tgl 1 - 19 Agustus 2025 Surabaya (PPK 3)</t>
  </si>
  <si>
    <t>pembayaran belanja barang berupa sewa kendaraan operasional suzuki ertiga Nopol W 1088 YL tgl 1 - 31 Agustus 2025 Probolinggo (PPK 3)</t>
  </si>
  <si>
    <t>pembayaran belanja barang berupa sewa kendaraan operasional toyota avanza Nopol BK 1005 AAW tgl 1 - 31 Agustus 2025 Tebing tinggi (PPK 3)</t>
  </si>
  <si>
    <t>pph 23</t>
  </si>
  <si>
    <t>GUP 9</t>
  </si>
  <si>
    <t xml:space="preserve">pengajuan </t>
  </si>
  <si>
    <t>Jombang SMP</t>
  </si>
  <si>
    <t>Jombang 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</si>
</sst>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Rp&quot;#,##0;[Red]\-&quot;Rp&quot;#,##0"/>
    <numFmt numFmtId="164" formatCode="_(* #,##0_);_(* \(#,##0\);_(* &quot;-&quot;_);_(@_)"/>
    <numFmt numFmtId="165" formatCode="_(* #,##0_);_(* \(#,##0\);_(* &quot;0,00&quot;??_);_(@_)"/>
    <numFmt numFmtId="166" formatCode="0.0000"/>
    <numFmt numFmtId="167" formatCode="0.0"/>
  </numFmts>
  <fonts count="4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4"/>
      <color rgb="FFFF0000"/>
      <name val="Calibri"/>
      <family val="2"/>
      <charset val="1"/>
      <scheme val="minor"/>
    </font>
    <font>
      <sz val="14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color rgb="FFFF0000"/>
      <name val="Cambria"/>
      <family val="1"/>
      <scheme val="major"/>
    </font>
    <font>
      <sz val="11"/>
      <name val="Arial"/>
      <family val="2"/>
    </font>
    <font>
      <sz val="11"/>
      <name val="Calibri"/>
      <family val="2"/>
      <charset val="1"/>
      <scheme val="minor"/>
    </font>
    <font>
      <sz val="12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1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0"/>
      <color rgb="FF434343"/>
      <name val="Roboto"/>
    </font>
    <font>
      <b/>
      <sz val="11"/>
      <name val="Calibri"/>
      <family val="2"/>
      <scheme val="minor"/>
    </font>
    <font>
      <sz val="10"/>
      <name val="Roboto"/>
    </font>
    <font>
      <sz val="10"/>
      <color indexed="8"/>
      <name val="Arial"/>
      <family val="2"/>
      <charset val="134"/>
    </font>
    <font>
      <sz val="11"/>
      <name val="Arial Narrow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134"/>
    </font>
    <font>
      <sz val="10"/>
      <color theme="9" tint="-0.249977111117893"/>
      <name val="Arial"/>
      <family val="2"/>
    </font>
    <font>
      <sz val="10"/>
      <color theme="9" tint="-0.249977111117893"/>
      <name val="Arial"/>
      <family val="2"/>
      <charset val="134"/>
    </font>
    <font>
      <sz val="10"/>
      <color theme="9" tint="-0.249977111117893"/>
      <name val="Roboto"/>
    </font>
    <font>
      <sz val="11"/>
      <color theme="9" tint="-0.249977111117893"/>
      <name val="Calibri"/>
      <family val="2"/>
      <charset val="1"/>
      <scheme val="minor"/>
    </font>
    <font>
      <sz val="10"/>
      <color rgb="FFFF0000"/>
      <name val="Roboto"/>
    </font>
    <font>
      <sz val="11"/>
      <color theme="9" tint="-0.249977111117893"/>
      <name val="Calibri"/>
      <family val="2"/>
      <scheme val="minor"/>
    </font>
    <font>
      <sz val="18"/>
      <name val="Arial"/>
      <family val="2"/>
    </font>
    <font>
      <sz val="8"/>
      <name val="Segoe UI"/>
      <family val="2"/>
    </font>
    <font>
      <sz val="9"/>
      <color rgb="FF000000"/>
      <name val="Tahoma"/>
      <family val="2"/>
    </font>
    <font>
      <sz val="9"/>
      <color rgb="FF3E4B5B"/>
      <name val="Segoe UI"/>
      <family val="2"/>
    </font>
    <font>
      <sz val="11"/>
      <color rgb="FF3E4B5B"/>
      <name val="Segoe UI"/>
      <family val="2"/>
    </font>
    <font>
      <sz val="9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B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F8F9FA"/>
      </left>
      <right style="medium">
        <color rgb="FF442F65"/>
      </right>
      <top style="medium">
        <color rgb="FFCCCCCC"/>
      </top>
      <bottom style="medium">
        <color rgb="FFF8F9FA"/>
      </bottom>
      <diagonal/>
    </border>
    <border>
      <left style="medium">
        <color rgb="FFF8F9FA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FFFFFF"/>
      </left>
      <right style="medium">
        <color rgb="FF442F65"/>
      </right>
      <top style="medium">
        <color rgb="FFCCCCCC"/>
      </top>
      <bottom style="medium">
        <color rgb="FFF8F9FA"/>
      </bottom>
      <diagonal/>
    </border>
    <border>
      <left style="medium">
        <color rgb="FFDDE2EC"/>
      </left>
      <right style="medium">
        <color rgb="FFDDE2EC"/>
      </right>
      <top style="medium">
        <color rgb="FFDDE2EC"/>
      </top>
      <bottom style="medium">
        <color rgb="FFDDE2E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4" fontId="0" fillId="0" borderId="0" xfId="1" applyFont="1"/>
    <xf numFmtId="164" fontId="4" fillId="0" borderId="0" xfId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0" xfId="1" applyFont="1"/>
    <xf numFmtId="164" fontId="4" fillId="0" borderId="0" xfId="0" applyNumberFormat="1" applyFont="1"/>
    <xf numFmtId="164" fontId="4" fillId="0" borderId="0" xfId="1" quotePrefix="1" applyFont="1"/>
    <xf numFmtId="164" fontId="4" fillId="0" borderId="0" xfId="1" applyFont="1" applyFill="1"/>
    <xf numFmtId="0" fontId="4" fillId="0" borderId="0" xfId="0" applyFont="1"/>
    <xf numFmtId="15" fontId="0" fillId="0" borderId="0" xfId="0" applyNumberFormat="1"/>
    <xf numFmtId="164" fontId="5" fillId="0" borderId="0" xfId="0" applyNumberFormat="1" applyFont="1"/>
    <xf numFmtId="164" fontId="6" fillId="0" borderId="0" xfId="0" applyNumberFormat="1" applyFont="1"/>
    <xf numFmtId="0" fontId="0" fillId="0" borderId="0" xfId="0" quotePrefix="1"/>
    <xf numFmtId="164" fontId="0" fillId="0" borderId="0" xfId="0" applyNumberFormat="1"/>
    <xf numFmtId="164" fontId="0" fillId="0" borderId="0" xfId="1" quotePrefix="1" applyFont="1"/>
    <xf numFmtId="0" fontId="0" fillId="0" borderId="0" xfId="0" applyFill="1"/>
    <xf numFmtId="0" fontId="0" fillId="0" borderId="0" xfId="0" quotePrefix="1" applyFill="1"/>
    <xf numFmtId="164" fontId="0" fillId="0" borderId="0" xfId="1" applyFont="1" applyFill="1"/>
    <xf numFmtId="164" fontId="0" fillId="0" borderId="0" xfId="0" applyNumberFormat="1" applyFill="1"/>
    <xf numFmtId="0" fontId="0" fillId="2" borderId="0" xfId="0" applyFill="1"/>
    <xf numFmtId="0" fontId="8" fillId="0" borderId="0" xfId="0" applyFont="1"/>
    <xf numFmtId="0" fontId="8" fillId="0" borderId="0" xfId="0" quotePrefix="1" applyFont="1"/>
    <xf numFmtId="0" fontId="9" fillId="0" borderId="0" xfId="0" applyFont="1"/>
    <xf numFmtId="0" fontId="10" fillId="0" borderId="0" xfId="0" quotePrefix="1" applyFont="1"/>
    <xf numFmtId="164" fontId="7" fillId="0" borderId="0" xfId="1" applyFont="1"/>
    <xf numFmtId="164" fontId="7" fillId="0" borderId="0" xfId="0" applyNumberFormat="1" applyFont="1"/>
    <xf numFmtId="164" fontId="7" fillId="0" borderId="0" xfId="0" applyNumberFormat="1" applyFont="1" applyFill="1"/>
    <xf numFmtId="0" fontId="11" fillId="0" borderId="0" xfId="0" applyFont="1"/>
    <xf numFmtId="0" fontId="7" fillId="0" borderId="0" xfId="0" applyFont="1"/>
    <xf numFmtId="0" fontId="10" fillId="0" borderId="0" xfId="0" quotePrefix="1" applyFont="1" applyAlignment="1">
      <alignment horizontal="left" vertical="center"/>
    </xf>
    <xf numFmtId="0" fontId="12" fillId="0" borderId="0" xfId="0" applyFont="1"/>
    <xf numFmtId="15" fontId="7" fillId="0" borderId="0" xfId="0" applyNumberFormat="1" applyFont="1"/>
    <xf numFmtId="0" fontId="13" fillId="0" borderId="0" xfId="0" applyFont="1"/>
    <xf numFmtId="164" fontId="7" fillId="0" borderId="0" xfId="1" applyFont="1" applyFill="1"/>
    <xf numFmtId="164" fontId="7" fillId="0" borderId="0" xfId="1" quotePrefix="1" applyFont="1"/>
    <xf numFmtId="0" fontId="7" fillId="0" borderId="0" xfId="0" applyFont="1" applyFill="1"/>
    <xf numFmtId="15" fontId="7" fillId="0" borderId="0" xfId="0" applyNumberFormat="1" applyFont="1" applyFill="1"/>
    <xf numFmtId="0" fontId="13" fillId="0" borderId="0" xfId="0" applyFont="1" applyFill="1"/>
    <xf numFmtId="3" fontId="0" fillId="0" borderId="0" xfId="0" applyNumberFormat="1"/>
    <xf numFmtId="3" fontId="14" fillId="0" borderId="0" xfId="0" applyNumberFormat="1" applyFont="1"/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wrapText="1"/>
    </xf>
    <xf numFmtId="164" fontId="0" fillId="0" borderId="0" xfId="1" applyFont="1" applyAlignment="1">
      <alignment horizontal="center" wrapText="1"/>
    </xf>
    <xf numFmtId="0" fontId="15" fillId="0" borderId="0" xfId="0" applyFont="1"/>
    <xf numFmtId="15" fontId="15" fillId="0" borderId="0" xfId="0" applyNumberFormat="1" applyFont="1"/>
    <xf numFmtId="164" fontId="15" fillId="0" borderId="0" xfId="1" applyFont="1"/>
    <xf numFmtId="164" fontId="15" fillId="0" borderId="0" xfId="1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15" fillId="3" borderId="0" xfId="0" applyFont="1" applyFill="1" applyAlignment="1">
      <alignment wrapText="1"/>
    </xf>
    <xf numFmtId="0" fontId="0" fillId="3" borderId="0" xfId="0" applyFill="1"/>
    <xf numFmtId="164" fontId="0" fillId="0" borderId="0" xfId="1" applyFont="1" applyAlignment="1">
      <alignment wrapText="1"/>
    </xf>
    <xf numFmtId="0" fontId="15" fillId="4" borderId="0" xfId="0" applyFont="1" applyFill="1"/>
    <xf numFmtId="15" fontId="15" fillId="4" borderId="0" xfId="0" applyNumberFormat="1" applyFont="1" applyFill="1"/>
    <xf numFmtId="0" fontId="16" fillId="4" borderId="0" xfId="0" applyFont="1" applyFill="1"/>
    <xf numFmtId="0" fontId="15" fillId="4" borderId="0" xfId="0" applyFont="1" applyFill="1" applyAlignment="1">
      <alignment wrapText="1"/>
    </xf>
    <xf numFmtId="164" fontId="15" fillId="4" borderId="0" xfId="1" applyFont="1" applyFill="1"/>
    <xf numFmtId="164" fontId="7" fillId="4" borderId="0" xfId="1" applyFont="1" applyFill="1"/>
    <xf numFmtId="164" fontId="7" fillId="4" borderId="0" xfId="0" applyNumberFormat="1" applyFont="1" applyFill="1"/>
    <xf numFmtId="0" fontId="15" fillId="0" borderId="0" xfId="0" applyFont="1" applyFill="1"/>
    <xf numFmtId="15" fontId="15" fillId="0" borderId="0" xfId="0" applyNumberFormat="1" applyFont="1" applyFill="1"/>
    <xf numFmtId="0" fontId="16" fillId="0" borderId="0" xfId="0" applyFont="1" applyFill="1"/>
    <xf numFmtId="0" fontId="15" fillId="0" borderId="0" xfId="0" applyFont="1" applyFill="1" applyAlignment="1">
      <alignment wrapText="1"/>
    </xf>
    <xf numFmtId="164" fontId="15" fillId="0" borderId="0" xfId="0" applyNumberFormat="1" applyFont="1" applyFill="1"/>
    <xf numFmtId="0" fontId="0" fillId="0" borderId="0" xfId="0" applyFill="1" applyAlignment="1">
      <alignment wrapText="1"/>
    </xf>
    <xf numFmtId="164" fontId="15" fillId="0" borderId="0" xfId="1" quotePrefix="1" applyFont="1" applyFill="1"/>
    <xf numFmtId="0" fontId="7" fillId="0" borderId="0" xfId="0" applyFont="1" applyAlignment="1">
      <alignment wrapText="1"/>
    </xf>
    <xf numFmtId="14" fontId="0" fillId="0" borderId="0" xfId="0" applyNumberForma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164" fontId="15" fillId="0" borderId="0" xfId="1" applyFont="1" applyAlignment="1">
      <alignment horizontal="center" wrapText="1"/>
    </xf>
    <xf numFmtId="164" fontId="15" fillId="0" borderId="0" xfId="1" applyFont="1" applyAlignment="1">
      <alignment wrapText="1"/>
    </xf>
    <xf numFmtId="164" fontId="20" fillId="0" borderId="0" xfId="1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quotePrefix="1" applyFont="1" applyBorder="1" applyAlignment="1">
      <alignment horizontal="left" vertical="center"/>
    </xf>
    <xf numFmtId="0" fontId="21" fillId="0" borderId="2" xfId="0" quotePrefix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quotePrefix="1" applyFont="1" applyBorder="1" applyAlignment="1">
      <alignment horizontal="left" vertical="center"/>
    </xf>
    <xf numFmtId="0" fontId="22" fillId="0" borderId="2" xfId="0" quotePrefix="1" applyFont="1" applyBorder="1" applyAlignment="1">
      <alignment horizontal="center" vertical="center"/>
    </xf>
    <xf numFmtId="0" fontId="8" fillId="0" borderId="0" xfId="0" applyFont="1" applyFill="1"/>
    <xf numFmtId="165" fontId="0" fillId="0" borderId="0" xfId="0" applyNumberFormat="1" applyFill="1" applyAlignment="1" applyProtection="1">
      <alignment horizontal="right" vertical="center" wrapText="1"/>
    </xf>
    <xf numFmtId="164" fontId="17" fillId="0" borderId="0" xfId="1" applyFont="1" applyFill="1"/>
    <xf numFmtId="164" fontId="15" fillId="0" borderId="0" xfId="1" applyFont="1" applyFill="1" applyAlignment="1">
      <alignment horizontal="center" wrapText="1"/>
    </xf>
    <xf numFmtId="164" fontId="18" fillId="0" borderId="0" xfId="1" applyFont="1" applyFill="1" applyAlignment="1">
      <alignment horizontal="center" wrapText="1"/>
    </xf>
    <xf numFmtId="164" fontId="18" fillId="0" borderId="0" xfId="1" applyFont="1" applyFill="1"/>
    <xf numFmtId="164" fontId="18" fillId="5" borderId="0" xfId="1" applyFont="1" applyFill="1"/>
    <xf numFmtId="164" fontId="20" fillId="5" borderId="0" xfId="1" applyFont="1" applyFill="1"/>
    <xf numFmtId="0" fontId="22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9" fillId="0" borderId="0" xfId="0" applyFont="1" applyFill="1" applyAlignment="1">
      <alignment wrapText="1"/>
    </xf>
    <xf numFmtId="0" fontId="19" fillId="0" borderId="0" xfId="0" applyFont="1" applyBorder="1"/>
    <xf numFmtId="164" fontId="19" fillId="0" borderId="0" xfId="1" applyFont="1" applyBorder="1"/>
    <xf numFmtId="164" fontId="24" fillId="0" borderId="0" xfId="1" applyFont="1" applyFill="1" applyBorder="1"/>
    <xf numFmtId="0" fontId="19" fillId="0" borderId="0" xfId="0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164" fontId="19" fillId="0" borderId="0" xfId="1" applyFont="1" applyFill="1" applyBorder="1"/>
    <xf numFmtId="0" fontId="0" fillId="0" borderId="0" xfId="0" applyFill="1" applyBorder="1"/>
    <xf numFmtId="164" fontId="19" fillId="0" borderId="0" xfId="1" applyFont="1" applyFill="1" applyBorder="1" applyAlignment="1">
      <alignment horizontal="right" vertical="center" wrapText="1"/>
    </xf>
    <xf numFmtId="14" fontId="19" fillId="0" borderId="0" xfId="0" applyNumberFormat="1" applyFont="1" applyFill="1" applyBorder="1"/>
    <xf numFmtId="0" fontId="0" fillId="0" borderId="0" xfId="0" applyFont="1" applyFill="1" applyBorder="1"/>
    <xf numFmtId="0" fontId="15" fillId="0" borderId="0" xfId="0" applyFont="1" applyFill="1" applyBorder="1" applyAlignment="1">
      <alignment vertical="center" wrapText="1"/>
    </xf>
    <xf numFmtId="14" fontId="25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right" vertical="center" wrapText="1"/>
    </xf>
    <xf numFmtId="6" fontId="19" fillId="0" borderId="0" xfId="0" applyNumberFormat="1" applyFont="1" applyFill="1" applyBorder="1" applyAlignment="1">
      <alignment horizontal="right" vertical="center" wrapText="1"/>
    </xf>
    <xf numFmtId="164" fontId="19" fillId="0" borderId="0" xfId="1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vertical="center" wrapText="1"/>
    </xf>
    <xf numFmtId="0" fontId="23" fillId="8" borderId="9" xfId="0" applyFont="1" applyFill="1" applyBorder="1" applyAlignment="1">
      <alignment vertical="center" wrapText="1"/>
    </xf>
    <xf numFmtId="164" fontId="23" fillId="7" borderId="6" xfId="1" applyFont="1" applyFill="1" applyBorder="1" applyAlignment="1">
      <alignment horizontal="right" vertical="center" wrapText="1"/>
    </xf>
    <xf numFmtId="164" fontId="23" fillId="8" borderId="8" xfId="1" applyFont="1" applyFill="1" applyBorder="1" applyAlignment="1">
      <alignment horizontal="right" vertical="center" wrapText="1"/>
    </xf>
    <xf numFmtId="0" fontId="25" fillId="7" borderId="5" xfId="0" applyFont="1" applyFill="1" applyBorder="1" applyAlignment="1">
      <alignment vertical="center" wrapText="1"/>
    </xf>
    <xf numFmtId="0" fontId="25" fillId="8" borderId="7" xfId="0" applyFont="1" applyFill="1" applyBorder="1" applyAlignment="1">
      <alignment vertical="center" wrapText="1"/>
    </xf>
    <xf numFmtId="0" fontId="26" fillId="0" borderId="1" xfId="0" quotePrefix="1" applyFont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164" fontId="26" fillId="0" borderId="1" xfId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6" fillId="2" borderId="1" xfId="0" quotePrefix="1" applyFont="1" applyFill="1" applyBorder="1" applyAlignment="1">
      <alignment horizontal="center" vertical="center"/>
    </xf>
    <xf numFmtId="0" fontId="29" fillId="0" borderId="1" xfId="0" quotePrefix="1" applyFont="1" applyBorder="1" applyAlignment="1" applyProtection="1">
      <alignment horizontal="center" vertical="center" wrapText="1"/>
      <protection hidden="1"/>
    </xf>
    <xf numFmtId="0" fontId="29" fillId="2" borderId="1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4" fontId="28" fillId="0" borderId="1" xfId="1" applyFont="1" applyBorder="1" applyAlignment="1">
      <alignment horizontal="center" vertical="center"/>
    </xf>
    <xf numFmtId="164" fontId="28" fillId="2" borderId="1" xfId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2" fillId="7" borderId="6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164" fontId="0" fillId="0" borderId="0" xfId="1" applyFont="1" applyFill="1" applyBorder="1"/>
    <xf numFmtId="164" fontId="17" fillId="0" borderId="0" xfId="0" applyNumberFormat="1" applyFont="1"/>
    <xf numFmtId="0" fontId="32" fillId="8" borderId="8" xfId="0" applyFont="1" applyFill="1" applyBorder="1" applyAlignment="1">
      <alignment vertical="center" wrapText="1"/>
    </xf>
    <xf numFmtId="0" fontId="34" fillId="7" borderId="6" xfId="0" applyFont="1" applyFill="1" applyBorder="1" applyAlignment="1">
      <alignment vertical="center" wrapText="1"/>
    </xf>
    <xf numFmtId="0" fontId="34" fillId="8" borderId="8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164" fontId="23" fillId="0" borderId="0" xfId="1" applyFont="1" applyFill="1" applyBorder="1" applyAlignment="1">
      <alignment vertical="center" wrapText="1"/>
    </xf>
    <xf numFmtId="164" fontId="23" fillId="0" borderId="0" xfId="1" applyFont="1" applyFill="1" applyBorder="1" applyAlignment="1">
      <alignment horizontal="right" vertical="center" wrapText="1"/>
    </xf>
    <xf numFmtId="166" fontId="0" fillId="0" borderId="0" xfId="0" applyNumberFormat="1"/>
    <xf numFmtId="2" fontId="0" fillId="0" borderId="0" xfId="0" applyNumberFormat="1"/>
    <xf numFmtId="0" fontId="23" fillId="7" borderId="5" xfId="0" applyFont="1" applyFill="1" applyBorder="1" applyAlignment="1">
      <alignment vertical="center" wrapText="1"/>
    </xf>
    <xf numFmtId="0" fontId="24" fillId="0" borderId="0" xfId="0" applyFont="1"/>
    <xf numFmtId="0" fontId="24" fillId="0" borderId="0" xfId="0" applyFont="1" applyAlignment="1">
      <alignment wrapText="1"/>
    </xf>
    <xf numFmtId="164" fontId="24" fillId="0" borderId="0" xfId="1" applyFont="1"/>
    <xf numFmtId="164" fontId="24" fillId="0" borderId="0" xfId="1" applyFont="1" applyFill="1"/>
    <xf numFmtId="0" fontId="19" fillId="0" borderId="0" xfId="0" quotePrefix="1" applyFont="1"/>
    <xf numFmtId="0" fontId="15" fillId="0" borderId="0" xfId="0" quotePrefix="1" applyFont="1"/>
    <xf numFmtId="0" fontId="15" fillId="0" borderId="0" xfId="0" quotePrefix="1" applyFont="1" applyFill="1"/>
    <xf numFmtId="0" fontId="19" fillId="0" borderId="0" xfId="0" applyFont="1" applyAlignment="1">
      <alignment wrapText="1"/>
    </xf>
    <xf numFmtId="3" fontId="15" fillId="0" borderId="0" xfId="0" applyNumberFormat="1" applyFont="1"/>
    <xf numFmtId="0" fontId="36" fillId="0" borderId="0" xfId="0" applyFont="1"/>
    <xf numFmtId="164" fontId="15" fillId="0" borderId="0" xfId="0" applyNumberFormat="1" applyFont="1" applyAlignment="1">
      <alignment horizontal="center" wrapText="1"/>
    </xf>
    <xf numFmtId="0" fontId="15" fillId="3" borderId="0" xfId="0" applyFont="1" applyFill="1"/>
    <xf numFmtId="15" fontId="15" fillId="3" borderId="0" xfId="0" applyNumberFormat="1" applyFont="1" applyFill="1"/>
    <xf numFmtId="164" fontId="15" fillId="3" borderId="0" xfId="1" applyFont="1" applyFill="1"/>
    <xf numFmtId="164" fontId="18" fillId="3" borderId="0" xfId="1" applyFont="1" applyFill="1"/>
    <xf numFmtId="164" fontId="20" fillId="3" borderId="0" xfId="1" applyFont="1" applyFill="1"/>
    <xf numFmtId="14" fontId="15" fillId="0" borderId="0" xfId="0" applyNumberFormat="1" applyFont="1"/>
    <xf numFmtId="3" fontId="15" fillId="0" borderId="0" xfId="0" applyNumberFormat="1" applyFont="1" applyAlignment="1">
      <alignment wrapText="1"/>
    </xf>
    <xf numFmtId="0" fontId="37" fillId="6" borderId="3" xfId="0" applyFont="1" applyFill="1" applyBorder="1" applyAlignment="1">
      <alignment vertical="center"/>
    </xf>
    <xf numFmtId="22" fontId="37" fillId="6" borderId="3" xfId="0" applyNumberFormat="1" applyFont="1" applyFill="1" applyBorder="1" applyAlignment="1">
      <alignment vertical="center"/>
    </xf>
    <xf numFmtId="164" fontId="20" fillId="9" borderId="0" xfId="1" applyFont="1" applyFill="1"/>
    <xf numFmtId="0" fontId="38" fillId="0" borderId="0" xfId="0" applyFont="1"/>
    <xf numFmtId="164" fontId="34" fillId="7" borderId="6" xfId="1" applyFont="1" applyFill="1" applyBorder="1" applyAlignment="1">
      <alignment horizontal="right" vertical="center" wrapText="1"/>
    </xf>
    <xf numFmtId="164" fontId="34" fillId="8" borderId="8" xfId="1" applyFont="1" applyFill="1" applyBorder="1" applyAlignment="1">
      <alignment horizontal="right" vertical="center" wrapText="1"/>
    </xf>
    <xf numFmtId="0" fontId="39" fillId="0" borderId="0" xfId="0" quotePrefix="1" applyFont="1"/>
    <xf numFmtId="0" fontId="40" fillId="8" borderId="10" xfId="0" quotePrefix="1" applyFont="1" applyFill="1" applyBorder="1" applyAlignment="1">
      <alignment horizontal="center" vertical="top" wrapText="1"/>
    </xf>
    <xf numFmtId="0" fontId="39" fillId="0" borderId="0" xfId="0" applyFont="1" applyAlignment="1">
      <alignment wrapText="1"/>
    </xf>
    <xf numFmtId="164" fontId="20" fillId="0" borderId="0" xfId="1" applyNumberFormat="1" applyFont="1" applyFill="1"/>
    <xf numFmtId="164" fontId="15" fillId="0" borderId="0" xfId="1" applyNumberFormat="1" applyFont="1"/>
    <xf numFmtId="0" fontId="41" fillId="0" borderId="0" xfId="0" applyFont="1" applyAlignment="1">
      <alignment wrapText="1"/>
    </xf>
    <xf numFmtId="167" fontId="0" fillId="0" borderId="0" xfId="0" applyNumberFormat="1"/>
    <xf numFmtId="0" fontId="0" fillId="0" borderId="1" xfId="0" applyBorder="1"/>
    <xf numFmtId="164" fontId="0" fillId="0" borderId="1" xfId="1" applyFont="1" applyBorder="1" applyAlignment="1">
      <alignment horizontal="left"/>
    </xf>
  </cellXfs>
  <cellStyles count="2">
    <cellStyle name="Comma [0]" xfId="1" builtinId="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8"/>
  <sheetViews>
    <sheetView topLeftCell="B3" workbookViewId="0">
      <selection activeCell="G12" sqref="G12"/>
    </sheetView>
  </sheetViews>
  <sheetFormatPr defaultRowHeight="18.75"/>
  <cols>
    <col min="1" max="1" width="4.7109375" customWidth="1"/>
    <col min="2" max="2" width="31.42578125" customWidth="1"/>
    <col min="3" max="3" width="23.5703125" customWidth="1"/>
    <col min="4" max="4" width="24.5703125" bestFit="1" customWidth="1"/>
    <col min="5" max="5" width="18.42578125" customWidth="1"/>
    <col min="6" max="6" width="18.28515625" customWidth="1"/>
    <col min="7" max="7" width="25.85546875" customWidth="1"/>
    <col min="8" max="8" width="35.140625" customWidth="1"/>
    <col min="9" max="9" width="19.7109375" style="9" customWidth="1"/>
    <col min="10" max="10" width="13.28515625" style="9" customWidth="1"/>
    <col min="11" max="11" width="15.5703125" style="13" customWidth="1"/>
    <col min="12" max="12" width="16" bestFit="1" customWidth="1"/>
  </cols>
  <sheetData>
    <row r="3" spans="1:12" s="4" customFormat="1" ht="37.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7" t="s">
        <v>48</v>
      </c>
      <c r="J3" s="7" t="s">
        <v>49</v>
      </c>
      <c r="K3" s="8" t="s">
        <v>50</v>
      </c>
    </row>
    <row r="4" spans="1:12" s="1" customFormat="1">
      <c r="A4" s="1">
        <v>1</v>
      </c>
      <c r="B4" s="1" t="s">
        <v>8</v>
      </c>
      <c r="C4" s="1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1" t="s">
        <v>14</v>
      </c>
      <c r="I4" s="9">
        <v>12000000</v>
      </c>
      <c r="J4" s="9">
        <f>I4*2%</f>
        <v>240000</v>
      </c>
      <c r="K4" s="10">
        <f>I4-J4</f>
        <v>11760000</v>
      </c>
    </row>
    <row r="5" spans="1:12" s="1" customFormat="1">
      <c r="B5" s="1" t="s">
        <v>8</v>
      </c>
      <c r="C5" s="1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1" t="s">
        <v>14</v>
      </c>
      <c r="I5" s="9">
        <v>12000000</v>
      </c>
      <c r="J5" s="9">
        <f t="shared" ref="J5:J16" si="0">I5*2%</f>
        <v>240000</v>
      </c>
      <c r="K5" s="10">
        <f t="shared" ref="K5:K16" si="1">I5-J5</f>
        <v>11760000</v>
      </c>
    </row>
    <row r="6" spans="1:12" s="1" customFormat="1">
      <c r="A6" s="1">
        <v>2</v>
      </c>
      <c r="B6" s="1" t="s">
        <v>15</v>
      </c>
      <c r="C6" s="1" t="s">
        <v>16</v>
      </c>
      <c r="D6" s="2" t="s">
        <v>17</v>
      </c>
      <c r="E6" s="1" t="s">
        <v>11</v>
      </c>
      <c r="F6" s="1" t="s">
        <v>18</v>
      </c>
      <c r="G6" s="2" t="s">
        <v>19</v>
      </c>
      <c r="H6" s="1" t="s">
        <v>20</v>
      </c>
      <c r="I6" s="12">
        <f>43072050+16891+338+7</f>
        <v>43089286</v>
      </c>
      <c r="J6" s="9">
        <f t="shared" si="0"/>
        <v>861785.72</v>
      </c>
      <c r="K6" s="10">
        <f t="shared" si="1"/>
        <v>42227500.280000001</v>
      </c>
    </row>
    <row r="7" spans="1:12" s="1" customFormat="1">
      <c r="A7" s="1">
        <v>3</v>
      </c>
      <c r="B7" s="1" t="s">
        <v>21</v>
      </c>
      <c r="C7" s="1" t="s">
        <v>22</v>
      </c>
      <c r="D7" s="2" t="s">
        <v>23</v>
      </c>
      <c r="E7" s="1" t="s">
        <v>11</v>
      </c>
      <c r="F7" s="1" t="s">
        <v>12</v>
      </c>
      <c r="G7" s="2" t="s">
        <v>24</v>
      </c>
      <c r="H7" s="1" t="s">
        <v>25</v>
      </c>
      <c r="I7" s="9"/>
      <c r="J7" s="9">
        <f t="shared" si="0"/>
        <v>0</v>
      </c>
      <c r="K7" s="10">
        <f t="shared" si="1"/>
        <v>0</v>
      </c>
    </row>
    <row r="8" spans="1:12" s="1" customFormat="1">
      <c r="A8" s="1">
        <v>5</v>
      </c>
      <c r="B8" s="1" t="s">
        <v>63</v>
      </c>
      <c r="C8" s="1" t="s">
        <v>26</v>
      </c>
      <c r="D8" s="2" t="s">
        <v>27</v>
      </c>
      <c r="E8" s="1" t="s">
        <v>11</v>
      </c>
      <c r="F8" s="1" t="s">
        <v>12</v>
      </c>
      <c r="G8" s="2" t="s">
        <v>28</v>
      </c>
      <c r="H8" s="1" t="s">
        <v>29</v>
      </c>
      <c r="I8" s="9">
        <v>18000000</v>
      </c>
      <c r="J8" s="9">
        <f t="shared" si="0"/>
        <v>360000</v>
      </c>
      <c r="K8" s="15">
        <f t="shared" si="1"/>
        <v>17640000</v>
      </c>
      <c r="L8" s="5"/>
    </row>
    <row r="9" spans="1:12" s="1" customFormat="1">
      <c r="B9" s="1" t="s">
        <v>64</v>
      </c>
      <c r="C9" s="1" t="s">
        <v>26</v>
      </c>
      <c r="D9" s="2" t="s">
        <v>27</v>
      </c>
      <c r="E9" s="1" t="s">
        <v>11</v>
      </c>
      <c r="F9" s="1" t="s">
        <v>12</v>
      </c>
      <c r="G9" s="2" t="s">
        <v>28</v>
      </c>
      <c r="H9" s="1" t="s">
        <v>29</v>
      </c>
      <c r="I9" s="9">
        <v>18375000</v>
      </c>
      <c r="J9" s="9">
        <f t="shared" si="0"/>
        <v>367500</v>
      </c>
      <c r="K9" s="16">
        <f t="shared" si="1"/>
        <v>18007500</v>
      </c>
    </row>
    <row r="10" spans="1:12" s="1" customFormat="1">
      <c r="A10" s="1">
        <v>6</v>
      </c>
      <c r="B10" s="1" t="s">
        <v>30</v>
      </c>
      <c r="C10" s="1" t="s">
        <v>31</v>
      </c>
      <c r="E10" s="1" t="s">
        <v>11</v>
      </c>
      <c r="F10" s="1" t="s">
        <v>12</v>
      </c>
      <c r="G10" s="2" t="s">
        <v>32</v>
      </c>
      <c r="H10" s="1" t="s">
        <v>30</v>
      </c>
      <c r="I10" s="11">
        <v>19865600</v>
      </c>
      <c r="J10" s="9">
        <f t="shared" si="0"/>
        <v>397312</v>
      </c>
      <c r="K10" s="10">
        <f t="shared" si="1"/>
        <v>19468288</v>
      </c>
    </row>
    <row r="11" spans="1:12" s="1" customFormat="1">
      <c r="A11" s="1">
        <v>7</v>
      </c>
      <c r="B11" s="1" t="s">
        <v>34</v>
      </c>
      <c r="C11" s="1" t="s">
        <v>33</v>
      </c>
      <c r="E11" s="1" t="s">
        <v>11</v>
      </c>
      <c r="F11" s="1" t="s">
        <v>35</v>
      </c>
      <c r="G11" s="2" t="s">
        <v>36</v>
      </c>
      <c r="H11" s="1" t="s">
        <v>37</v>
      </c>
      <c r="I11" s="12">
        <v>47778500</v>
      </c>
      <c r="J11" s="9">
        <f t="shared" si="0"/>
        <v>955570</v>
      </c>
      <c r="K11" s="10">
        <f t="shared" si="1"/>
        <v>46822930</v>
      </c>
    </row>
    <row r="12" spans="1:12" s="1" customFormat="1">
      <c r="A12" s="1">
        <v>8</v>
      </c>
      <c r="B12" s="1" t="s">
        <v>38</v>
      </c>
      <c r="C12" s="1" t="s">
        <v>39</v>
      </c>
      <c r="D12" s="2" t="s">
        <v>40</v>
      </c>
      <c r="E12" s="1" t="s">
        <v>11</v>
      </c>
      <c r="F12" s="1" t="s">
        <v>41</v>
      </c>
      <c r="G12" s="2" t="s">
        <v>42</v>
      </c>
      <c r="H12" s="1" t="s">
        <v>43</v>
      </c>
      <c r="I12" s="9">
        <v>18000000</v>
      </c>
      <c r="J12" s="9">
        <f t="shared" si="0"/>
        <v>360000</v>
      </c>
      <c r="K12" s="16">
        <f t="shared" si="1"/>
        <v>17640000</v>
      </c>
    </row>
    <row r="13" spans="1:12" s="1" customFormat="1">
      <c r="B13" s="1" t="s">
        <v>44</v>
      </c>
      <c r="C13" s="1" t="s">
        <v>31</v>
      </c>
      <c r="D13" s="2" t="s">
        <v>45</v>
      </c>
      <c r="E13" s="1" t="s">
        <v>11</v>
      </c>
      <c r="F13" s="1" t="s">
        <v>12</v>
      </c>
      <c r="G13" s="2" t="s">
        <v>46</v>
      </c>
      <c r="H13" s="1" t="s">
        <v>47</v>
      </c>
      <c r="I13" s="9">
        <v>10401000</v>
      </c>
      <c r="J13" s="9">
        <f t="shared" si="0"/>
        <v>208020</v>
      </c>
      <c r="K13" s="15">
        <f t="shared" si="1"/>
        <v>10192980</v>
      </c>
    </row>
    <row r="14" spans="1:12">
      <c r="B14" s="1" t="s">
        <v>66</v>
      </c>
      <c r="C14" s="1" t="s">
        <v>26</v>
      </c>
      <c r="D14" s="2" t="s">
        <v>208</v>
      </c>
      <c r="E14" s="1" t="s">
        <v>11</v>
      </c>
      <c r="F14" s="1" t="s">
        <v>12</v>
      </c>
      <c r="G14" s="2" t="s">
        <v>68</v>
      </c>
      <c r="H14" s="1" t="s">
        <v>69</v>
      </c>
      <c r="I14" s="9">
        <v>18375000</v>
      </c>
      <c r="J14" s="9">
        <f t="shared" si="0"/>
        <v>367500</v>
      </c>
      <c r="K14" s="15">
        <f t="shared" si="1"/>
        <v>18007500</v>
      </c>
    </row>
    <row r="15" spans="1:12">
      <c r="A15" s="1">
        <v>9</v>
      </c>
      <c r="B15" t="s">
        <v>101</v>
      </c>
      <c r="C15" s="1" t="s">
        <v>113</v>
      </c>
      <c r="E15" s="1" t="s">
        <v>11</v>
      </c>
      <c r="F15" s="1" t="s">
        <v>12</v>
      </c>
      <c r="G15" s="21" t="s">
        <v>102</v>
      </c>
      <c r="H15" s="1" t="s">
        <v>114</v>
      </c>
      <c r="I15" s="9">
        <v>16200000</v>
      </c>
      <c r="J15" s="9">
        <f t="shared" si="0"/>
        <v>324000</v>
      </c>
      <c r="K15" s="16">
        <f t="shared" si="1"/>
        <v>15876000</v>
      </c>
      <c r="L15" t="s">
        <v>67</v>
      </c>
    </row>
    <row r="16" spans="1:12">
      <c r="A16" s="1">
        <v>10</v>
      </c>
      <c r="B16" t="s">
        <v>110</v>
      </c>
      <c r="C16" s="1" t="s">
        <v>107</v>
      </c>
      <c r="D16" t="s">
        <v>112</v>
      </c>
      <c r="E16" s="1" t="s">
        <v>11</v>
      </c>
      <c r="F16" s="1" t="s">
        <v>41</v>
      </c>
      <c r="G16" s="17" t="s">
        <v>109</v>
      </c>
      <c r="H16" t="s">
        <v>117</v>
      </c>
      <c r="I16" s="9">
        <v>10800000</v>
      </c>
      <c r="J16" s="9">
        <f t="shared" si="0"/>
        <v>216000</v>
      </c>
      <c r="K16" s="9">
        <f t="shared" si="1"/>
        <v>10584000</v>
      </c>
    </row>
    <row r="17" spans="2:8">
      <c r="B17" s="1" t="s">
        <v>197</v>
      </c>
      <c r="C17" s="1" t="s">
        <v>31</v>
      </c>
      <c r="D17" s="17" t="s">
        <v>198</v>
      </c>
      <c r="E17" s="1" t="s">
        <v>11</v>
      </c>
      <c r="F17" s="1" t="s">
        <v>174</v>
      </c>
      <c r="G17" s="2" t="s">
        <v>199</v>
      </c>
      <c r="H17" s="1" t="s">
        <v>200</v>
      </c>
    </row>
    <row r="18" spans="2:8">
      <c r="B18" s="53" t="s">
        <v>230</v>
      </c>
      <c r="C18" s="1" t="s">
        <v>232</v>
      </c>
      <c r="D18" s="17" t="s">
        <v>233</v>
      </c>
      <c r="E18" s="1" t="s">
        <v>11</v>
      </c>
      <c r="F18" s="1" t="s">
        <v>41</v>
      </c>
      <c r="G18" s="2" t="s">
        <v>234</v>
      </c>
      <c r="H18" s="1" t="s">
        <v>235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workbookViewId="0">
      <selection activeCell="E5" sqref="E5"/>
    </sheetView>
  </sheetViews>
  <sheetFormatPr defaultRowHeight="15"/>
  <cols>
    <col min="2" max="2" width="29.28515625" customWidth="1"/>
    <col min="3" max="3" width="13.5703125" customWidth="1"/>
    <col min="4" max="4" width="28.5703125" customWidth="1"/>
    <col min="5" max="5" width="34.42578125" customWidth="1"/>
    <col min="6" max="6" width="15.140625" customWidth="1"/>
    <col min="7" max="7" width="15.28515625" style="6" customWidth="1"/>
    <col min="8" max="8" width="20.42578125" style="6" customWidth="1"/>
    <col min="9" max="9" width="17.7109375" customWidth="1"/>
    <col min="10" max="10" width="18" customWidth="1"/>
  </cols>
  <sheetData>
    <row r="2" spans="2:10">
      <c r="B2" t="s">
        <v>138</v>
      </c>
      <c r="C2" t="s">
        <v>325</v>
      </c>
      <c r="D2" t="s">
        <v>323</v>
      </c>
      <c r="E2" t="s">
        <v>121</v>
      </c>
      <c r="F2" t="s">
        <v>128</v>
      </c>
      <c r="G2" s="6" t="s">
        <v>324</v>
      </c>
      <c r="H2" s="6" t="s">
        <v>163</v>
      </c>
      <c r="I2" t="s">
        <v>154</v>
      </c>
      <c r="J2" t="s">
        <v>123</v>
      </c>
    </row>
    <row r="3" spans="2:10" ht="45">
      <c r="B3" t="s">
        <v>382</v>
      </c>
      <c r="C3" s="73">
        <v>45891</v>
      </c>
      <c r="D3" t="s">
        <v>108</v>
      </c>
      <c r="E3" s="54" t="s">
        <v>533</v>
      </c>
      <c r="F3" s="18">
        <f>H3-G3</f>
        <v>23625000</v>
      </c>
      <c r="G3" s="6">
        <v>7875000</v>
      </c>
      <c r="H3" s="6">
        <v>31500000</v>
      </c>
      <c r="I3" s="18">
        <f>H3*2%</f>
        <v>630000</v>
      </c>
      <c r="J3" s="18">
        <f>H3-I3</f>
        <v>30870000</v>
      </c>
    </row>
    <row r="4" spans="2:10" ht="45">
      <c r="B4" s="65" t="s">
        <v>379</v>
      </c>
      <c r="C4" s="73">
        <v>45891</v>
      </c>
      <c r="D4" t="s">
        <v>177</v>
      </c>
      <c r="E4" s="54" t="s">
        <v>534</v>
      </c>
      <c r="F4" s="18">
        <f>H4-G4</f>
        <v>23625000</v>
      </c>
      <c r="G4" s="6">
        <v>7875000</v>
      </c>
      <c r="H4" s="6">
        <v>31500000</v>
      </c>
      <c r="I4" s="18">
        <f>H4*2%</f>
        <v>630000</v>
      </c>
      <c r="J4" s="18">
        <f t="shared" ref="J4:J7" si="0">H4-I4</f>
        <v>30870000</v>
      </c>
    </row>
    <row r="5" spans="2:10" ht="45">
      <c r="B5" s="65" t="s">
        <v>379</v>
      </c>
      <c r="C5" s="73">
        <v>45883</v>
      </c>
      <c r="D5" t="s">
        <v>532</v>
      </c>
      <c r="E5" s="54" t="s">
        <v>535</v>
      </c>
      <c r="F5" s="6">
        <v>31275000</v>
      </c>
      <c r="G5" s="6">
        <f>H5-F5</f>
        <v>12405000</v>
      </c>
      <c r="H5" s="6">
        <v>43680000</v>
      </c>
      <c r="I5" s="18">
        <f>H5*2%</f>
        <v>873600</v>
      </c>
      <c r="J5" s="18">
        <f t="shared" si="0"/>
        <v>42806400</v>
      </c>
    </row>
    <row r="6" spans="2:10" ht="30">
      <c r="B6" s="65" t="s">
        <v>379</v>
      </c>
      <c r="C6" s="73">
        <v>45890</v>
      </c>
      <c r="D6" t="s">
        <v>333</v>
      </c>
      <c r="E6" s="54" t="s">
        <v>536</v>
      </c>
      <c r="H6" s="6">
        <v>23625000</v>
      </c>
      <c r="I6" s="18">
        <f t="shared" ref="I6:I7" si="1">H6*2%</f>
        <v>472500</v>
      </c>
      <c r="J6" s="18">
        <f t="shared" si="0"/>
        <v>23152500</v>
      </c>
    </row>
    <row r="7" spans="2:10" ht="30">
      <c r="B7" s="65" t="s">
        <v>379</v>
      </c>
      <c r="C7" s="73">
        <v>45890</v>
      </c>
      <c r="D7" t="s">
        <v>333</v>
      </c>
      <c r="E7" s="54" t="s">
        <v>537</v>
      </c>
      <c r="H7" s="6">
        <v>7875000</v>
      </c>
      <c r="I7" s="18">
        <f t="shared" si="1"/>
        <v>157500</v>
      </c>
      <c r="J7" s="18">
        <f t="shared" si="0"/>
        <v>7717500</v>
      </c>
    </row>
    <row r="9" spans="2:10">
      <c r="J9" s="18"/>
    </row>
    <row r="18" spans="5:10">
      <c r="H18" s="6">
        <f>SUM(H3:H17)</f>
        <v>138180000</v>
      </c>
      <c r="I18" s="18">
        <f>SUM(I3:I17)</f>
        <v>2763600</v>
      </c>
      <c r="J18" s="18">
        <f>SUM(J3:J17)</f>
        <v>135416400</v>
      </c>
    </row>
    <row r="22" spans="5:10">
      <c r="E22" t="s">
        <v>538</v>
      </c>
      <c r="F22" s="6">
        <f>'GUP 7'!J34</f>
        <v>2461725</v>
      </c>
    </row>
    <row r="23" spans="5:10">
      <c r="E23" t="s">
        <v>539</v>
      </c>
      <c r="F23" s="18">
        <f>I18</f>
        <v>2763600</v>
      </c>
    </row>
    <row r="25" spans="5:10">
      <c r="F25" s="18">
        <f>SUM(F22:F24)</f>
        <v>5225325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9"/>
  <sheetViews>
    <sheetView topLeftCell="A10" workbookViewId="0">
      <selection activeCell="G8" sqref="G8:G11"/>
    </sheetView>
  </sheetViews>
  <sheetFormatPr defaultRowHeight="15"/>
  <cols>
    <col min="2" max="2" width="30.85546875" customWidth="1"/>
    <col min="3" max="3" width="21.42578125" customWidth="1"/>
    <col min="4" max="4" width="33.5703125" customWidth="1"/>
    <col min="5" max="5" width="19.5703125" customWidth="1"/>
    <col min="6" max="6" width="20" customWidth="1"/>
    <col min="7" max="7" width="17.85546875" customWidth="1"/>
    <col min="8" max="8" width="15.7109375" customWidth="1"/>
    <col min="9" max="9" width="14.7109375" customWidth="1"/>
  </cols>
  <sheetData>
    <row r="3" spans="2:9" ht="51" customHeight="1">
      <c r="B3" t="s">
        <v>382</v>
      </c>
      <c r="C3" t="s">
        <v>202</v>
      </c>
      <c r="D3" s="72" t="s">
        <v>543</v>
      </c>
      <c r="E3" s="151"/>
      <c r="F3" s="152"/>
      <c r="G3" s="6">
        <v>13590000</v>
      </c>
      <c r="H3" s="6">
        <f>G3*2%</f>
        <v>271800</v>
      </c>
      <c r="I3" s="18">
        <f t="shared" ref="I3:I9" si="0">G3-H3</f>
        <v>13318200</v>
      </c>
    </row>
    <row r="4" spans="2:9" ht="51" customHeight="1">
      <c r="B4" t="s">
        <v>382</v>
      </c>
      <c r="C4" t="s">
        <v>202</v>
      </c>
      <c r="D4" s="72" t="s">
        <v>544</v>
      </c>
      <c r="E4" s="151"/>
      <c r="F4" s="152"/>
      <c r="G4" s="6">
        <v>4500000</v>
      </c>
      <c r="H4" s="6">
        <f>G4*2%</f>
        <v>90000</v>
      </c>
      <c r="I4" s="18">
        <f t="shared" si="0"/>
        <v>4410000</v>
      </c>
    </row>
    <row r="5" spans="2:9" ht="51" customHeight="1">
      <c r="B5" s="65" t="s">
        <v>379</v>
      </c>
      <c r="C5" t="s">
        <v>202</v>
      </c>
      <c r="D5" s="72" t="s">
        <v>545</v>
      </c>
      <c r="E5" s="151"/>
      <c r="F5" s="152"/>
      <c r="G5" s="6">
        <v>20340000</v>
      </c>
      <c r="H5" s="6">
        <f>G5*2%</f>
        <v>406800</v>
      </c>
      <c r="I5" s="18">
        <f t="shared" si="0"/>
        <v>19933200</v>
      </c>
    </row>
    <row r="6" spans="2:9" ht="51" customHeight="1">
      <c r="B6" s="65" t="s">
        <v>379</v>
      </c>
      <c r="C6" t="s">
        <v>202</v>
      </c>
      <c r="D6" s="72" t="s">
        <v>546</v>
      </c>
      <c r="E6" s="151"/>
      <c r="F6" s="145"/>
      <c r="G6" s="6">
        <v>6750000</v>
      </c>
      <c r="H6" s="6">
        <f>G6*2%</f>
        <v>135000</v>
      </c>
      <c r="I6" s="18">
        <f t="shared" si="0"/>
        <v>6615000</v>
      </c>
    </row>
    <row r="7" spans="2:9" ht="30">
      <c r="B7" s="65" t="s">
        <v>379</v>
      </c>
      <c r="C7" t="s">
        <v>202</v>
      </c>
      <c r="D7" s="72" t="s">
        <v>542</v>
      </c>
      <c r="G7" s="6">
        <v>704000</v>
      </c>
      <c r="H7" s="6"/>
      <c r="I7" s="18">
        <f t="shared" si="0"/>
        <v>704000</v>
      </c>
    </row>
    <row r="8" spans="2:9" ht="45">
      <c r="B8" t="s">
        <v>382</v>
      </c>
      <c r="C8" t="s">
        <v>421</v>
      </c>
      <c r="D8" s="72" t="s">
        <v>562</v>
      </c>
      <c r="G8" s="6">
        <v>15750000</v>
      </c>
      <c r="H8" s="18">
        <f>G8*2%</f>
        <v>315000</v>
      </c>
      <c r="I8" s="18">
        <f t="shared" si="0"/>
        <v>15435000</v>
      </c>
    </row>
    <row r="9" spans="2:9" ht="45">
      <c r="B9" t="s">
        <v>382</v>
      </c>
      <c r="C9" t="s">
        <v>564</v>
      </c>
      <c r="D9" s="72" t="s">
        <v>563</v>
      </c>
      <c r="G9" s="6">
        <v>5250000</v>
      </c>
      <c r="H9" s="18">
        <f t="shared" ref="H9:H12" si="1">G9*2%</f>
        <v>105000</v>
      </c>
      <c r="I9" s="18">
        <f t="shared" si="0"/>
        <v>5145000</v>
      </c>
    </row>
    <row r="10" spans="2:9" ht="45">
      <c r="B10" s="65" t="s">
        <v>379</v>
      </c>
      <c r="C10" t="s">
        <v>421</v>
      </c>
      <c r="D10" s="72" t="s">
        <v>565</v>
      </c>
      <c r="G10" s="6">
        <v>15750000</v>
      </c>
      <c r="H10" s="18">
        <f t="shared" si="1"/>
        <v>315000</v>
      </c>
      <c r="I10" s="18">
        <f t="shared" ref="I10:I13" si="2">G10-H10</f>
        <v>15435000</v>
      </c>
    </row>
    <row r="11" spans="2:9" ht="45">
      <c r="B11" s="65" t="s">
        <v>379</v>
      </c>
      <c r="C11" t="s">
        <v>564</v>
      </c>
      <c r="D11" s="72" t="s">
        <v>566</v>
      </c>
      <c r="G11" s="6">
        <v>5250000</v>
      </c>
      <c r="H11" s="18">
        <f t="shared" si="1"/>
        <v>105000</v>
      </c>
      <c r="I11" s="18">
        <f t="shared" si="2"/>
        <v>5145000</v>
      </c>
    </row>
    <row r="12" spans="2:9" ht="45.75" thickBot="1">
      <c r="B12" s="65" t="s">
        <v>379</v>
      </c>
      <c r="C12" t="s">
        <v>567</v>
      </c>
      <c r="D12" s="72" t="s">
        <v>568</v>
      </c>
      <c r="E12" s="18">
        <f>G12-F12</f>
        <v>23625000</v>
      </c>
      <c r="F12" s="6">
        <v>7875000</v>
      </c>
      <c r="G12" s="6">
        <v>31500000</v>
      </c>
      <c r="H12" s="69">
        <f t="shared" si="1"/>
        <v>630000</v>
      </c>
      <c r="I12" s="18">
        <f t="shared" si="2"/>
        <v>30870000</v>
      </c>
    </row>
    <row r="13" spans="2:9" ht="39" thickBot="1">
      <c r="B13" s="122" t="s">
        <v>397</v>
      </c>
      <c r="C13" s="155" t="s">
        <v>569</v>
      </c>
      <c r="D13" s="148" t="s">
        <v>570</v>
      </c>
      <c r="G13" s="6">
        <v>1600000</v>
      </c>
      <c r="H13" s="18"/>
      <c r="I13" s="18">
        <f t="shared" si="2"/>
        <v>1600000</v>
      </c>
    </row>
    <row r="19" spans="7:9">
      <c r="G19" s="18">
        <f>SUM(G3:G18)</f>
        <v>120984000</v>
      </c>
      <c r="H19" s="18">
        <f t="shared" ref="H19:I19" si="3">SUM(H3:H18)</f>
        <v>2373600</v>
      </c>
      <c r="I19" s="18">
        <f t="shared" si="3"/>
        <v>118610400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topLeftCell="A16" workbookViewId="0">
      <selection activeCell="F20" sqref="F20"/>
    </sheetView>
  </sheetViews>
  <sheetFormatPr defaultRowHeight="15"/>
  <cols>
    <col min="1" max="1" width="9.140625" style="48"/>
    <col min="2" max="2" width="27.42578125" style="48" customWidth="1"/>
    <col min="3" max="3" width="26" style="48" customWidth="1"/>
    <col min="4" max="4" width="34.5703125" style="48" customWidth="1"/>
    <col min="5" max="5" width="20.7109375" style="48" customWidth="1"/>
    <col min="6" max="6" width="21.85546875" style="50" customWidth="1"/>
    <col min="7" max="7" width="16.85546875" style="48" customWidth="1"/>
    <col min="8" max="8" width="17" style="48" customWidth="1"/>
    <col min="9" max="16384" width="9.140625" style="48"/>
  </cols>
  <sheetData>
    <row r="1" spans="2:8" ht="15" customHeight="1"/>
    <row r="6" spans="2:8" ht="30">
      <c r="B6" s="48" t="s">
        <v>379</v>
      </c>
      <c r="C6" s="48" t="s">
        <v>578</v>
      </c>
      <c r="D6" s="72" t="s">
        <v>579</v>
      </c>
      <c r="E6" s="172">
        <v>45901</v>
      </c>
      <c r="F6" s="50">
        <v>726000</v>
      </c>
    </row>
    <row r="7" spans="2:8" ht="45">
      <c r="B7" s="48" t="s">
        <v>379</v>
      </c>
      <c r="C7" s="48" t="s">
        <v>197</v>
      </c>
      <c r="D7" s="72" t="s">
        <v>602</v>
      </c>
      <c r="E7" s="172">
        <v>45900</v>
      </c>
      <c r="F7" s="50">
        <v>1206000</v>
      </c>
    </row>
    <row r="8" spans="2:8" ht="30">
      <c r="B8" s="48" t="s">
        <v>379</v>
      </c>
      <c r="C8" s="48" t="s">
        <v>197</v>
      </c>
      <c r="D8" s="72" t="s">
        <v>601</v>
      </c>
      <c r="E8" s="172">
        <v>45884</v>
      </c>
      <c r="F8" s="50">
        <v>1314000</v>
      </c>
    </row>
    <row r="9" spans="2:8" ht="30">
      <c r="B9" s="48" t="s">
        <v>379</v>
      </c>
      <c r="C9" s="48" t="s">
        <v>197</v>
      </c>
      <c r="D9" s="72" t="s">
        <v>589</v>
      </c>
      <c r="F9" s="50">
        <v>873000</v>
      </c>
    </row>
    <row r="10" spans="2:8" ht="45">
      <c r="B10" t="s">
        <v>382</v>
      </c>
      <c r="C10" s="48" t="s">
        <v>188</v>
      </c>
      <c r="D10" s="72" t="s">
        <v>603</v>
      </c>
      <c r="F10" s="50">
        <v>5250000</v>
      </c>
      <c r="G10" s="52">
        <f>F10*2%</f>
        <v>105000</v>
      </c>
      <c r="H10" s="52">
        <f>F10-G10</f>
        <v>5145000</v>
      </c>
    </row>
    <row r="11" spans="2:8" ht="45">
      <c r="B11" s="48" t="s">
        <v>379</v>
      </c>
      <c r="C11" s="48" t="s">
        <v>188</v>
      </c>
      <c r="D11" s="72" t="s">
        <v>604</v>
      </c>
      <c r="F11" s="50">
        <v>5250000</v>
      </c>
      <c r="G11" s="52">
        <f t="shared" ref="G11:G13" si="0">F11*2%</f>
        <v>105000</v>
      </c>
      <c r="H11" s="52">
        <f t="shared" ref="H11:H13" si="1">F11-G11</f>
        <v>5145000</v>
      </c>
    </row>
    <row r="12" spans="2:8" ht="30">
      <c r="B12" s="48" t="s">
        <v>379</v>
      </c>
      <c r="C12" s="48" t="s">
        <v>188</v>
      </c>
      <c r="D12" s="72" t="s">
        <v>605</v>
      </c>
      <c r="F12" s="50">
        <v>15750000</v>
      </c>
      <c r="G12" s="52">
        <f t="shared" si="0"/>
        <v>315000</v>
      </c>
      <c r="H12" s="52">
        <f t="shared" si="1"/>
        <v>15435000</v>
      </c>
    </row>
    <row r="13" spans="2:8" ht="30">
      <c r="B13" t="s">
        <v>382</v>
      </c>
      <c r="C13" s="48" t="s">
        <v>188</v>
      </c>
      <c r="D13" s="72" t="s">
        <v>606</v>
      </c>
      <c r="F13" s="50">
        <v>15750000</v>
      </c>
      <c r="G13" s="52">
        <f t="shared" si="0"/>
        <v>315000</v>
      </c>
      <c r="H13" s="52">
        <f t="shared" si="1"/>
        <v>15435000</v>
      </c>
    </row>
    <row r="14" spans="2:8" ht="45">
      <c r="B14" s="65" t="s">
        <v>379</v>
      </c>
      <c r="C14" t="s">
        <v>171</v>
      </c>
      <c r="D14" s="72" t="s">
        <v>609</v>
      </c>
      <c r="E14" s="6"/>
      <c r="F14" s="6">
        <v>5250000</v>
      </c>
      <c r="G14" s="183">
        <f t="shared" ref="G14:G15" si="2">F14*2%</f>
        <v>105000</v>
      </c>
      <c r="H14" s="184">
        <f t="shared" ref="H14:H17" si="3">F14-G14</f>
        <v>5145000</v>
      </c>
    </row>
    <row r="15" spans="2:8" ht="45">
      <c r="B15" t="s">
        <v>382</v>
      </c>
      <c r="C15" t="s">
        <v>171</v>
      </c>
      <c r="D15" s="72" t="s">
        <v>610</v>
      </c>
      <c r="E15" s="6"/>
      <c r="F15" s="6">
        <v>5250000</v>
      </c>
      <c r="G15" s="183">
        <f t="shared" si="2"/>
        <v>105000</v>
      </c>
      <c r="H15" s="184">
        <f t="shared" si="3"/>
        <v>5145000</v>
      </c>
    </row>
    <row r="16" spans="2:8" ht="30">
      <c r="B16" s="48" t="s">
        <v>622</v>
      </c>
      <c r="C16" s="48" t="s">
        <v>619</v>
      </c>
      <c r="D16" s="72" t="s">
        <v>620</v>
      </c>
      <c r="F16" s="50">
        <v>6305700</v>
      </c>
      <c r="H16" s="50">
        <f t="shared" si="3"/>
        <v>6305700</v>
      </c>
    </row>
    <row r="17" spans="3:8" ht="30">
      <c r="C17" s="48" t="s">
        <v>619</v>
      </c>
      <c r="D17" s="72" t="s">
        <v>621</v>
      </c>
      <c r="F17" s="50">
        <v>5285700</v>
      </c>
      <c r="H17" s="50">
        <f t="shared" si="3"/>
        <v>5285700</v>
      </c>
    </row>
    <row r="33" spans="6:7">
      <c r="F33" s="50">
        <f>SUM(F4:F31)</f>
        <v>68210400</v>
      </c>
      <c r="G33" s="52">
        <f>SUM(G10:G32)</f>
        <v>1050000</v>
      </c>
    </row>
    <row r="34" spans="6:7">
      <c r="F34" s="50">
        <v>37000000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5"/>
  <sheetViews>
    <sheetView topLeftCell="A79" zoomScaleNormal="100" workbookViewId="0">
      <selection activeCell="C90" sqref="C90"/>
    </sheetView>
  </sheetViews>
  <sheetFormatPr defaultRowHeight="15"/>
  <cols>
    <col min="1" max="1" width="19.42578125" customWidth="1"/>
    <col min="2" max="2" width="52" customWidth="1"/>
    <col min="3" max="3" width="16.42578125" style="6" customWidth="1"/>
    <col min="4" max="4" width="19.85546875" style="6" customWidth="1"/>
    <col min="5" max="5" width="15.7109375" style="6" customWidth="1"/>
    <col min="6" max="6" width="12.5703125" bestFit="1" customWidth="1"/>
    <col min="7" max="7" width="11.5703125" bestFit="1" customWidth="1"/>
    <col min="10" max="10" width="14.85546875" customWidth="1"/>
    <col min="11" max="11" width="13.85546875" style="6" customWidth="1"/>
    <col min="12" max="12" width="12.140625" customWidth="1"/>
  </cols>
  <sheetData>
    <row r="3" spans="1:13">
      <c r="A3" t="s">
        <v>51</v>
      </c>
      <c r="B3" t="s">
        <v>52</v>
      </c>
      <c r="C3" s="6" t="s">
        <v>53</v>
      </c>
      <c r="D3" s="6" t="s">
        <v>54</v>
      </c>
      <c r="E3" s="6" t="s">
        <v>55</v>
      </c>
    </row>
    <row r="4" spans="1:13">
      <c r="B4" t="s">
        <v>56</v>
      </c>
      <c r="C4" s="6">
        <v>240000000</v>
      </c>
      <c r="E4" s="6">
        <v>240000000</v>
      </c>
      <c r="J4" t="s">
        <v>71</v>
      </c>
      <c r="K4" s="6">
        <v>700000</v>
      </c>
    </row>
    <row r="5" spans="1:13">
      <c r="A5" s="14">
        <v>45861</v>
      </c>
      <c r="B5" t="s">
        <v>57</v>
      </c>
      <c r="D5" s="6">
        <v>9000000</v>
      </c>
      <c r="E5" s="6">
        <f t="shared" ref="E5:E10" si="0">E4-D5</f>
        <v>231000000</v>
      </c>
      <c r="K5" s="6">
        <v>1050000</v>
      </c>
    </row>
    <row r="6" spans="1:13">
      <c r="B6" t="s">
        <v>58</v>
      </c>
      <c r="D6" s="6">
        <v>19468288</v>
      </c>
      <c r="E6" s="6">
        <f t="shared" si="0"/>
        <v>211531712</v>
      </c>
      <c r="L6" s="18">
        <f>SUM(K6:K7)</f>
        <v>0</v>
      </c>
    </row>
    <row r="7" spans="1:13">
      <c r="B7" t="s">
        <v>59</v>
      </c>
      <c r="D7" s="6">
        <v>11760000</v>
      </c>
      <c r="E7" s="6">
        <f t="shared" si="0"/>
        <v>199771712</v>
      </c>
    </row>
    <row r="8" spans="1:13">
      <c r="B8" t="s">
        <v>60</v>
      </c>
      <c r="D8" s="6">
        <v>11760000</v>
      </c>
      <c r="E8" s="6">
        <f t="shared" si="0"/>
        <v>188011712</v>
      </c>
      <c r="J8" t="s">
        <v>72</v>
      </c>
      <c r="M8" t="s">
        <v>73</v>
      </c>
    </row>
    <row r="9" spans="1:13">
      <c r="A9" s="14">
        <v>45862</v>
      </c>
      <c r="B9" t="s">
        <v>61</v>
      </c>
      <c r="D9" s="6">
        <v>46822930</v>
      </c>
      <c r="E9" s="6">
        <f t="shared" si="0"/>
        <v>141188782</v>
      </c>
      <c r="K9" s="6">
        <v>13710000</v>
      </c>
      <c r="L9" s="18">
        <f>SUM(K9:K10)</f>
        <v>13710000</v>
      </c>
      <c r="M9" t="s">
        <v>74</v>
      </c>
    </row>
    <row r="10" spans="1:13">
      <c r="B10" t="s">
        <v>62</v>
      </c>
      <c r="D10" s="6">
        <v>9000000</v>
      </c>
      <c r="E10" s="6">
        <f t="shared" si="0"/>
        <v>132188782</v>
      </c>
      <c r="M10" t="s">
        <v>75</v>
      </c>
    </row>
    <row r="11" spans="1:13">
      <c r="B11" t="s">
        <v>219</v>
      </c>
      <c r="D11" s="6">
        <v>42227500</v>
      </c>
      <c r="E11" s="6">
        <f t="shared" ref="E11:E17" si="1">E10-D11</f>
        <v>89961282</v>
      </c>
      <c r="L11" s="18">
        <f>L6+L9</f>
        <v>13710000</v>
      </c>
    </row>
    <row r="12" spans="1:13">
      <c r="B12" t="s">
        <v>65</v>
      </c>
      <c r="D12" s="6">
        <v>17640000</v>
      </c>
      <c r="E12" s="6">
        <f t="shared" si="1"/>
        <v>72321282</v>
      </c>
      <c r="L12" s="18"/>
    </row>
    <row r="13" spans="1:13">
      <c r="B13" t="s">
        <v>70</v>
      </c>
      <c r="D13" s="6">
        <v>18007500</v>
      </c>
      <c r="E13" s="6">
        <f t="shared" si="1"/>
        <v>54313782</v>
      </c>
      <c r="G13" s="18"/>
    </row>
    <row r="14" spans="1:13">
      <c r="A14" s="14">
        <v>45863</v>
      </c>
      <c r="B14" t="s">
        <v>115</v>
      </c>
      <c r="D14" s="6">
        <v>15876000</v>
      </c>
      <c r="E14" s="6">
        <f t="shared" si="1"/>
        <v>38437782</v>
      </c>
      <c r="G14" t="s">
        <v>155</v>
      </c>
      <c r="H14">
        <v>7500</v>
      </c>
    </row>
    <row r="15" spans="1:13">
      <c r="B15" t="s">
        <v>116</v>
      </c>
      <c r="D15" s="6">
        <v>10584000</v>
      </c>
      <c r="E15" s="6">
        <f t="shared" si="1"/>
        <v>27853782</v>
      </c>
    </row>
    <row r="16" spans="1:13">
      <c r="B16" t="s">
        <v>149</v>
      </c>
      <c r="D16" s="6">
        <v>13700400</v>
      </c>
      <c r="E16" s="6">
        <f t="shared" si="1"/>
        <v>14153382</v>
      </c>
    </row>
    <row r="17" spans="1:5">
      <c r="B17" t="s">
        <v>150</v>
      </c>
      <c r="D17" s="6">
        <v>5791800</v>
      </c>
      <c r="E17" s="6">
        <f t="shared" si="1"/>
        <v>8361582</v>
      </c>
    </row>
    <row r="18" spans="1:5">
      <c r="A18" s="14">
        <v>45866</v>
      </c>
      <c r="B18" t="s">
        <v>162</v>
      </c>
      <c r="C18" s="6">
        <v>150000000</v>
      </c>
      <c r="E18" s="6">
        <f>E17+C18</f>
        <v>158361582</v>
      </c>
    </row>
    <row r="19" spans="1:5">
      <c r="B19" t="s">
        <v>108</v>
      </c>
      <c r="D19" s="6">
        <v>17640000</v>
      </c>
      <c r="E19" s="6">
        <f>E18-D19</f>
        <v>140721582</v>
      </c>
    </row>
    <row r="20" spans="1:5">
      <c r="B20" t="s">
        <v>108</v>
      </c>
      <c r="D20" s="6">
        <v>18007500</v>
      </c>
      <c r="E20" s="6">
        <f t="shared" ref="E20:E33" si="2">E19-D20</f>
        <v>122714082</v>
      </c>
    </row>
    <row r="21" spans="1:5">
      <c r="B21" t="s">
        <v>63</v>
      </c>
      <c r="D21" s="6">
        <v>17640000</v>
      </c>
      <c r="E21" s="6">
        <f t="shared" si="2"/>
        <v>105074082</v>
      </c>
    </row>
    <row r="22" spans="1:5">
      <c r="B22" t="s">
        <v>156</v>
      </c>
      <c r="D22" s="6">
        <v>13435800</v>
      </c>
      <c r="E22" s="6">
        <f t="shared" si="2"/>
        <v>91638282</v>
      </c>
    </row>
    <row r="23" spans="1:5">
      <c r="B23" t="s">
        <v>159</v>
      </c>
      <c r="D23" s="6">
        <v>1029000</v>
      </c>
      <c r="E23" s="6">
        <f t="shared" si="2"/>
        <v>90609282</v>
      </c>
    </row>
    <row r="24" spans="1:5">
      <c r="B24" t="s">
        <v>160</v>
      </c>
      <c r="D24" s="6">
        <v>686000</v>
      </c>
      <c r="E24" s="6">
        <f t="shared" si="2"/>
        <v>89923282</v>
      </c>
    </row>
    <row r="25" spans="1:5">
      <c r="B25" t="s">
        <v>157</v>
      </c>
      <c r="D25" s="6">
        <v>22606640</v>
      </c>
      <c r="E25" s="6">
        <f t="shared" si="2"/>
        <v>67316642</v>
      </c>
    </row>
    <row r="26" spans="1:5">
      <c r="B26" s="20" t="s">
        <v>8</v>
      </c>
      <c r="D26" s="6">
        <v>9261000</v>
      </c>
      <c r="E26" s="6">
        <f t="shared" si="2"/>
        <v>58055642</v>
      </c>
    </row>
    <row r="27" spans="1:5">
      <c r="B27" s="25" t="s">
        <v>44</v>
      </c>
      <c r="D27" s="6">
        <v>10192980</v>
      </c>
      <c r="E27" s="6">
        <f t="shared" si="2"/>
        <v>47862662</v>
      </c>
    </row>
    <row r="28" spans="1:5">
      <c r="B28" t="s">
        <v>101</v>
      </c>
      <c r="D28" s="6">
        <v>1920000</v>
      </c>
      <c r="E28" s="6">
        <f t="shared" si="2"/>
        <v>45942662</v>
      </c>
    </row>
    <row r="29" spans="1:5">
      <c r="B29" s="25" t="s">
        <v>21</v>
      </c>
      <c r="D29" s="6">
        <v>14700000</v>
      </c>
      <c r="E29" s="6">
        <f t="shared" si="2"/>
        <v>31242662</v>
      </c>
    </row>
    <row r="30" spans="1:5">
      <c r="B30" s="25" t="s">
        <v>21</v>
      </c>
      <c r="D30" s="6">
        <v>4498200</v>
      </c>
      <c r="E30" s="6">
        <f t="shared" si="2"/>
        <v>26744462</v>
      </c>
    </row>
    <row r="31" spans="1:5">
      <c r="B31" s="25" t="s">
        <v>171</v>
      </c>
      <c r="D31" s="6">
        <v>2940000</v>
      </c>
      <c r="E31" s="6">
        <f t="shared" si="2"/>
        <v>23804462</v>
      </c>
    </row>
    <row r="32" spans="1:5">
      <c r="B32" s="25" t="s">
        <v>171</v>
      </c>
      <c r="D32" s="6">
        <v>2940000</v>
      </c>
      <c r="E32" s="6">
        <f t="shared" si="2"/>
        <v>20864462</v>
      </c>
    </row>
    <row r="33" spans="1:7">
      <c r="B33" s="93" t="s">
        <v>173</v>
      </c>
      <c r="D33" s="6">
        <v>3000000</v>
      </c>
      <c r="E33" s="6">
        <f t="shared" si="2"/>
        <v>17864462</v>
      </c>
    </row>
    <row r="34" spans="1:7">
      <c r="B34" s="25" t="s">
        <v>176</v>
      </c>
      <c r="C34" s="6">
        <v>192909100</v>
      </c>
      <c r="E34" s="6">
        <f>E33+C34</f>
        <v>210773562</v>
      </c>
      <c r="F34" s="6"/>
      <c r="G34" s="18"/>
    </row>
    <row r="35" spans="1:7">
      <c r="B35" s="25" t="s">
        <v>155</v>
      </c>
      <c r="D35" s="6">
        <v>7500</v>
      </c>
      <c r="E35" s="6">
        <f>E34-D35</f>
        <v>210766062</v>
      </c>
    </row>
    <row r="36" spans="1:7">
      <c r="A36" s="14">
        <v>45867</v>
      </c>
      <c r="B36" s="25" t="s">
        <v>181</v>
      </c>
      <c r="D36" s="6">
        <v>13900000</v>
      </c>
      <c r="E36" s="6">
        <f>E35-D36</f>
        <v>196866062</v>
      </c>
    </row>
    <row r="37" spans="1:7">
      <c r="B37" s="25" t="s">
        <v>184</v>
      </c>
      <c r="D37" s="6">
        <v>4500000</v>
      </c>
      <c r="E37" s="6">
        <f>E36-D37</f>
        <v>192366062</v>
      </c>
    </row>
    <row r="38" spans="1:7">
      <c r="B38" s="25" t="s">
        <v>108</v>
      </c>
      <c r="D38" s="6">
        <v>17640000</v>
      </c>
      <c r="E38" s="6">
        <f t="shared" ref="E38:E55" si="3">E37-D38</f>
        <v>174726062</v>
      </c>
    </row>
    <row r="39" spans="1:7">
      <c r="B39" s="25" t="s">
        <v>185</v>
      </c>
      <c r="D39" s="6">
        <v>17640000</v>
      </c>
      <c r="E39" s="6">
        <f t="shared" si="3"/>
        <v>157086062</v>
      </c>
    </row>
    <row r="40" spans="1:7">
      <c r="B40" s="25" t="s">
        <v>155</v>
      </c>
      <c r="D40" s="6">
        <v>2500</v>
      </c>
      <c r="E40" s="6">
        <f t="shared" si="3"/>
        <v>157083562</v>
      </c>
    </row>
    <row r="41" spans="1:7">
      <c r="B41" s="25" t="s">
        <v>186</v>
      </c>
      <c r="D41" s="6">
        <v>12000000</v>
      </c>
      <c r="E41" s="6">
        <f t="shared" si="3"/>
        <v>145083562</v>
      </c>
    </row>
    <row r="42" spans="1:7">
      <c r="B42" s="25" t="s">
        <v>187</v>
      </c>
      <c r="D42" s="6">
        <v>9000000</v>
      </c>
      <c r="E42" s="6">
        <f t="shared" si="3"/>
        <v>136083562</v>
      </c>
    </row>
    <row r="43" spans="1:7">
      <c r="B43" s="48" t="s">
        <v>191</v>
      </c>
      <c r="D43" s="6">
        <v>5950000</v>
      </c>
      <c r="E43" s="6">
        <f t="shared" si="3"/>
        <v>130133562</v>
      </c>
    </row>
    <row r="44" spans="1:7" ht="30">
      <c r="B44" s="53" t="s">
        <v>189</v>
      </c>
      <c r="D44" s="6">
        <v>11760000</v>
      </c>
      <c r="E44" s="6">
        <f t="shared" si="3"/>
        <v>118373562</v>
      </c>
    </row>
    <row r="45" spans="1:7" ht="30">
      <c r="B45" s="53" t="s">
        <v>190</v>
      </c>
      <c r="D45" s="6">
        <v>11760000</v>
      </c>
      <c r="E45" s="6">
        <f t="shared" si="3"/>
        <v>106613562</v>
      </c>
    </row>
    <row r="46" spans="1:7">
      <c r="B46" t="s">
        <v>193</v>
      </c>
      <c r="D46" s="6">
        <v>6950000</v>
      </c>
      <c r="E46" s="6">
        <f t="shared" si="3"/>
        <v>99663562</v>
      </c>
    </row>
    <row r="47" spans="1:7">
      <c r="A47" t="s">
        <v>162</v>
      </c>
      <c r="B47" t="s">
        <v>195</v>
      </c>
      <c r="D47" s="6">
        <v>500290</v>
      </c>
      <c r="E47" s="6">
        <f t="shared" si="3"/>
        <v>99163272</v>
      </c>
    </row>
    <row r="48" spans="1:7">
      <c r="B48" t="s">
        <v>155</v>
      </c>
      <c r="D48" s="6">
        <v>2500</v>
      </c>
      <c r="E48" s="6">
        <f t="shared" si="3"/>
        <v>99160772</v>
      </c>
    </row>
    <row r="49" spans="1:5">
      <c r="B49" t="s">
        <v>196</v>
      </c>
      <c r="D49" s="6">
        <v>8918000</v>
      </c>
      <c r="E49" s="6">
        <f t="shared" si="3"/>
        <v>90242772</v>
      </c>
    </row>
    <row r="50" spans="1:5">
      <c r="A50" s="14">
        <v>45868</v>
      </c>
      <c r="B50" t="s">
        <v>203</v>
      </c>
      <c r="D50" s="6">
        <v>12348000</v>
      </c>
      <c r="E50" s="6">
        <f t="shared" si="3"/>
        <v>77894772</v>
      </c>
    </row>
    <row r="51" spans="1:5">
      <c r="B51" t="s">
        <v>204</v>
      </c>
      <c r="D51" s="6">
        <v>18522000</v>
      </c>
      <c r="E51" s="6">
        <f t="shared" si="3"/>
        <v>59372772</v>
      </c>
    </row>
    <row r="52" spans="1:5" ht="30">
      <c r="B52" s="54" t="s">
        <v>205</v>
      </c>
      <c r="D52" s="6">
        <v>1372000</v>
      </c>
      <c r="E52" s="6">
        <f t="shared" si="3"/>
        <v>58000772</v>
      </c>
    </row>
    <row r="53" spans="1:5" ht="30">
      <c r="B53" s="54" t="s">
        <v>206</v>
      </c>
      <c r="D53" s="6">
        <v>2058000</v>
      </c>
      <c r="E53" s="6">
        <f t="shared" si="3"/>
        <v>55942772</v>
      </c>
    </row>
    <row r="54" spans="1:5">
      <c r="B54" t="s">
        <v>207</v>
      </c>
      <c r="D54" s="6">
        <v>830000</v>
      </c>
      <c r="E54" s="6">
        <f t="shared" si="3"/>
        <v>55112772</v>
      </c>
    </row>
    <row r="55" spans="1:5">
      <c r="B55" t="s">
        <v>214</v>
      </c>
      <c r="D55" s="6">
        <v>12040000</v>
      </c>
      <c r="E55" s="6">
        <f t="shared" si="3"/>
        <v>43072772</v>
      </c>
    </row>
    <row r="56" spans="1:5">
      <c r="A56" s="14">
        <v>45869</v>
      </c>
      <c r="B56" t="s">
        <v>162</v>
      </c>
      <c r="C56" s="6">
        <v>100000000</v>
      </c>
      <c r="E56" s="6">
        <f>E55+C56</f>
        <v>143072772</v>
      </c>
    </row>
    <row r="57" spans="1:5">
      <c r="B57" t="s">
        <v>218</v>
      </c>
      <c r="D57" s="6">
        <v>3498182</v>
      </c>
      <c r="E57" s="6">
        <f>E56-D57</f>
        <v>139574590</v>
      </c>
    </row>
    <row r="58" spans="1:5">
      <c r="B58" t="s">
        <v>218</v>
      </c>
      <c r="D58" s="6">
        <v>2282000</v>
      </c>
      <c r="E58" s="6">
        <f>E57-D58</f>
        <v>137292590</v>
      </c>
    </row>
    <row r="59" spans="1:5" ht="30">
      <c r="A59" s="14">
        <v>45870</v>
      </c>
      <c r="B59" s="54" t="s">
        <v>236</v>
      </c>
      <c r="D59" s="6">
        <v>24694628</v>
      </c>
      <c r="E59" s="6">
        <f>E58-D59</f>
        <v>112597962</v>
      </c>
    </row>
    <row r="60" spans="1:5">
      <c r="B60" t="s">
        <v>218</v>
      </c>
      <c r="D60" s="6">
        <v>4596102</v>
      </c>
      <c r="E60" s="6">
        <f>E59-D60</f>
        <v>108001860</v>
      </c>
    </row>
    <row r="61" spans="1:5">
      <c r="A61" s="14">
        <v>45871</v>
      </c>
      <c r="B61" t="s">
        <v>162</v>
      </c>
      <c r="C61" s="6">
        <v>160000000</v>
      </c>
      <c r="E61" s="6">
        <f>E60+C61</f>
        <v>268001860</v>
      </c>
    </row>
    <row r="62" spans="1:5">
      <c r="A62" s="14"/>
      <c r="B62" t="s">
        <v>154</v>
      </c>
      <c r="D62" s="6">
        <v>861786</v>
      </c>
      <c r="E62" s="6">
        <f>E61-D62</f>
        <v>267140074</v>
      </c>
    </row>
    <row r="63" spans="1:5" ht="30">
      <c r="A63" s="14"/>
      <c r="B63" s="53" t="s">
        <v>248</v>
      </c>
      <c r="C63" s="50"/>
      <c r="D63" s="50">
        <v>11025000</v>
      </c>
      <c r="E63" s="6">
        <f t="shared" ref="E63:E77" si="4">E62-D63</f>
        <v>256115074</v>
      </c>
    </row>
    <row r="64" spans="1:5" ht="30">
      <c r="A64" s="14"/>
      <c r="B64" s="53" t="s">
        <v>249</v>
      </c>
      <c r="C64" s="50"/>
      <c r="D64" s="50">
        <v>11025000</v>
      </c>
      <c r="E64" s="6">
        <f t="shared" si="4"/>
        <v>245090074</v>
      </c>
    </row>
    <row r="65" spans="1:5">
      <c r="A65" s="14"/>
      <c r="B65" t="s">
        <v>154</v>
      </c>
      <c r="D65" s="6">
        <v>1414718</v>
      </c>
      <c r="E65" s="6">
        <f t="shared" si="4"/>
        <v>243675356</v>
      </c>
    </row>
    <row r="66" spans="1:5">
      <c r="A66" s="14">
        <v>45873</v>
      </c>
      <c r="B66" t="s">
        <v>315</v>
      </c>
      <c r="D66" s="94">
        <v>47271182</v>
      </c>
      <c r="E66" s="6">
        <f t="shared" si="4"/>
        <v>196404174</v>
      </c>
    </row>
    <row r="67" spans="1:5">
      <c r="A67" s="14"/>
      <c r="B67" t="s">
        <v>155</v>
      </c>
      <c r="D67" s="94">
        <v>2500</v>
      </c>
      <c r="E67" s="6">
        <f t="shared" si="4"/>
        <v>196401674</v>
      </c>
    </row>
    <row r="68" spans="1:5" ht="30">
      <c r="A68" s="14"/>
      <c r="B68" s="54" t="s">
        <v>238</v>
      </c>
      <c r="D68" s="6">
        <v>9437400</v>
      </c>
      <c r="E68" s="6">
        <f t="shared" si="4"/>
        <v>186964274</v>
      </c>
    </row>
    <row r="69" spans="1:5" ht="30">
      <c r="A69" s="14"/>
      <c r="B69" s="54" t="s">
        <v>239</v>
      </c>
      <c r="D69" s="6">
        <v>17640000</v>
      </c>
      <c r="E69" s="6">
        <f t="shared" si="4"/>
        <v>169324274</v>
      </c>
    </row>
    <row r="70" spans="1:5" ht="30">
      <c r="A70" s="14"/>
      <c r="B70" s="54" t="s">
        <v>237</v>
      </c>
      <c r="D70" s="6">
        <v>11025000</v>
      </c>
      <c r="E70" s="6">
        <f t="shared" si="4"/>
        <v>158299274</v>
      </c>
    </row>
    <row r="71" spans="1:5" ht="30">
      <c r="A71" s="14"/>
      <c r="B71" s="54" t="s">
        <v>231</v>
      </c>
      <c r="D71" s="6">
        <v>26334560</v>
      </c>
      <c r="E71" s="6">
        <f t="shared" si="4"/>
        <v>131964714</v>
      </c>
    </row>
    <row r="72" spans="1:5" ht="30">
      <c r="A72" s="14">
        <v>45875</v>
      </c>
      <c r="B72" s="54" t="s">
        <v>253</v>
      </c>
      <c r="D72" s="6">
        <v>10290000</v>
      </c>
      <c r="E72" s="6">
        <f t="shared" si="4"/>
        <v>121674714</v>
      </c>
    </row>
    <row r="73" spans="1:5" ht="30">
      <c r="A73" s="14"/>
      <c r="B73" s="54" t="s">
        <v>255</v>
      </c>
      <c r="D73" s="6">
        <v>1470000</v>
      </c>
      <c r="E73" s="6">
        <f t="shared" si="4"/>
        <v>120204714</v>
      </c>
    </row>
    <row r="74" spans="1:5" ht="30">
      <c r="A74" s="14"/>
      <c r="B74" s="54" t="s">
        <v>254</v>
      </c>
      <c r="D74" s="6">
        <v>10290000</v>
      </c>
      <c r="E74" s="6">
        <f t="shared" si="4"/>
        <v>109914714</v>
      </c>
    </row>
    <row r="75" spans="1:5" ht="30">
      <c r="A75" s="14"/>
      <c r="B75" s="54" t="s">
        <v>256</v>
      </c>
      <c r="D75" s="6">
        <v>1470000</v>
      </c>
      <c r="E75" s="6">
        <f t="shared" si="4"/>
        <v>108444714</v>
      </c>
    </row>
    <row r="76" spans="1:5">
      <c r="A76" s="14"/>
      <c r="B76" s="54" t="s">
        <v>316</v>
      </c>
      <c r="D76" s="6">
        <v>1250000</v>
      </c>
      <c r="E76" s="6">
        <f t="shared" si="4"/>
        <v>107194714</v>
      </c>
    </row>
    <row r="77" spans="1:5">
      <c r="B77" s="54" t="s">
        <v>321</v>
      </c>
      <c r="D77" s="6">
        <v>6069400</v>
      </c>
      <c r="E77" s="6">
        <f t="shared" si="4"/>
        <v>101125314</v>
      </c>
    </row>
    <row r="78" spans="1:5">
      <c r="A78" s="14">
        <v>45876</v>
      </c>
      <c r="B78" s="54" t="s">
        <v>331</v>
      </c>
      <c r="C78" s="6">
        <v>213809286</v>
      </c>
      <c r="E78" s="6">
        <f>E77+C78</f>
        <v>314934600</v>
      </c>
    </row>
    <row r="79" spans="1:5" ht="30">
      <c r="B79" s="54" t="s">
        <v>318</v>
      </c>
      <c r="D79" s="6">
        <v>12348000</v>
      </c>
      <c r="E79" s="6">
        <f>E78-D79</f>
        <v>302586600</v>
      </c>
    </row>
    <row r="80" spans="1:5" ht="30">
      <c r="B80" s="54" t="s">
        <v>327</v>
      </c>
      <c r="D80" s="6">
        <v>1372000</v>
      </c>
      <c r="E80" s="6">
        <f t="shared" ref="E80:E85" si="5">E79-D80</f>
        <v>301214600</v>
      </c>
    </row>
    <row r="81" spans="2:5" ht="30">
      <c r="B81" s="54" t="s">
        <v>328</v>
      </c>
      <c r="D81" s="6">
        <v>18522000</v>
      </c>
      <c r="E81" s="6">
        <f t="shared" si="5"/>
        <v>282692600</v>
      </c>
    </row>
    <row r="82" spans="2:5" ht="30">
      <c r="B82" s="54" t="s">
        <v>329</v>
      </c>
      <c r="D82" s="6">
        <v>2058000</v>
      </c>
      <c r="E82" s="6">
        <f t="shared" si="5"/>
        <v>280634600</v>
      </c>
    </row>
    <row r="83" spans="2:5">
      <c r="B83" s="54" t="s">
        <v>319</v>
      </c>
      <c r="D83" s="6">
        <v>946000</v>
      </c>
      <c r="E83" s="6">
        <f t="shared" si="5"/>
        <v>279688600</v>
      </c>
    </row>
    <row r="84" spans="2:5" ht="30">
      <c r="B84" s="53" t="s">
        <v>330</v>
      </c>
      <c r="D84" s="6">
        <v>30870000</v>
      </c>
      <c r="E84" s="6">
        <f t="shared" si="5"/>
        <v>248818600</v>
      </c>
    </row>
    <row r="85" spans="2:5" ht="30">
      <c r="B85" s="53" t="s">
        <v>326</v>
      </c>
      <c r="D85" s="6">
        <v>44330300</v>
      </c>
      <c r="E85" s="6">
        <f t="shared" si="5"/>
        <v>204488300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0"/>
  <sheetViews>
    <sheetView topLeftCell="A96" zoomScale="84" zoomScaleNormal="84" workbookViewId="0">
      <selection activeCell="C120" sqref="C120"/>
    </sheetView>
  </sheetViews>
  <sheetFormatPr defaultRowHeight="15.75"/>
  <cols>
    <col min="1" max="1" width="5.7109375" style="48" customWidth="1"/>
    <col min="2" max="2" width="23" style="53" customWidth="1"/>
    <col min="3" max="3" width="15" style="48" customWidth="1"/>
    <col min="4" max="4" width="23.7109375" style="48" customWidth="1"/>
    <col min="5" max="5" width="24.85546875" style="48" customWidth="1"/>
    <col min="6" max="6" width="13.5703125" style="50" customWidth="1"/>
    <col min="7" max="7" width="13.28515625" style="50" customWidth="1"/>
    <col min="8" max="8" width="14" style="51" customWidth="1"/>
    <col min="9" max="9" width="12.85546875" style="98" customWidth="1"/>
    <col min="10" max="10" width="14.140625" style="50" customWidth="1"/>
    <col min="11" max="11" width="15.85546875" style="48" customWidth="1"/>
    <col min="12" max="12" width="10.5703125" style="48" bestFit="1" customWidth="1"/>
    <col min="13" max="13" width="9.140625" style="48"/>
    <col min="14" max="14" width="15.28515625" style="48" customWidth="1"/>
    <col min="15" max="16384" width="9.140625" style="48"/>
  </cols>
  <sheetData>
    <row r="2" spans="1:10" s="156" customFormat="1">
      <c r="A2" s="156" t="s">
        <v>169</v>
      </c>
      <c r="B2" s="157" t="s">
        <v>168</v>
      </c>
      <c r="C2" s="156" t="s">
        <v>166</v>
      </c>
      <c r="D2" s="156" t="s">
        <v>167</v>
      </c>
      <c r="E2" s="156" t="s">
        <v>163</v>
      </c>
      <c r="F2" s="158" t="s">
        <v>154</v>
      </c>
      <c r="G2" s="158" t="s">
        <v>123</v>
      </c>
      <c r="H2" s="159" t="s">
        <v>164</v>
      </c>
      <c r="I2" s="98" t="s">
        <v>165</v>
      </c>
      <c r="J2" s="158"/>
    </row>
    <row r="3" spans="1:10">
      <c r="A3" s="48">
        <v>1</v>
      </c>
      <c r="B3" s="53" t="s">
        <v>108</v>
      </c>
      <c r="C3" s="160" t="s">
        <v>68</v>
      </c>
      <c r="D3" s="48" t="s">
        <v>12</v>
      </c>
      <c r="E3" s="50">
        <v>18000000</v>
      </c>
      <c r="F3" s="50">
        <f t="shared" ref="F3:F11" si="0">E3*2%</f>
        <v>360000</v>
      </c>
      <c r="G3" s="50">
        <f t="shared" ref="G3:G18" si="1">E3-F3</f>
        <v>17640000</v>
      </c>
      <c r="I3" s="98" t="s">
        <v>85</v>
      </c>
    </row>
    <row r="4" spans="1:10">
      <c r="A4" s="48">
        <v>2</v>
      </c>
      <c r="B4" s="53" t="s">
        <v>108</v>
      </c>
      <c r="C4" s="160" t="s">
        <v>68</v>
      </c>
      <c r="D4" s="48" t="s">
        <v>12</v>
      </c>
      <c r="E4" s="50">
        <v>18375000</v>
      </c>
      <c r="F4" s="50">
        <f t="shared" si="0"/>
        <v>367500</v>
      </c>
      <c r="G4" s="50">
        <f t="shared" si="1"/>
        <v>18007500</v>
      </c>
      <c r="I4" s="98" t="s">
        <v>85</v>
      </c>
    </row>
    <row r="5" spans="1:10">
      <c r="A5" s="48">
        <v>3</v>
      </c>
      <c r="B5" s="53" t="s">
        <v>63</v>
      </c>
      <c r="C5" s="160" t="s">
        <v>28</v>
      </c>
      <c r="D5" s="48" t="s">
        <v>12</v>
      </c>
      <c r="E5" s="50">
        <v>18000000</v>
      </c>
      <c r="F5" s="50">
        <f t="shared" si="0"/>
        <v>360000</v>
      </c>
      <c r="G5" s="50">
        <f t="shared" si="1"/>
        <v>17640000</v>
      </c>
      <c r="I5" s="98" t="s">
        <v>85</v>
      </c>
    </row>
    <row r="6" spans="1:10">
      <c r="A6" s="48">
        <v>4</v>
      </c>
      <c r="B6" s="53" t="s">
        <v>156</v>
      </c>
      <c r="C6" s="161" t="s">
        <v>109</v>
      </c>
      <c r="D6" s="48" t="s">
        <v>111</v>
      </c>
      <c r="E6" s="50">
        <v>13710000</v>
      </c>
      <c r="F6" s="50">
        <f t="shared" si="0"/>
        <v>274200</v>
      </c>
      <c r="G6" s="50">
        <f t="shared" si="1"/>
        <v>13435800</v>
      </c>
      <c r="I6" s="98" t="s">
        <v>85</v>
      </c>
    </row>
    <row r="7" spans="1:10" ht="30">
      <c r="A7" s="48">
        <v>5</v>
      </c>
      <c r="B7" s="53" t="s">
        <v>159</v>
      </c>
      <c r="C7" s="162" t="s">
        <v>102</v>
      </c>
      <c r="D7" s="48" t="s">
        <v>12</v>
      </c>
      <c r="E7" s="50">
        <v>1050000</v>
      </c>
      <c r="F7" s="50">
        <f t="shared" si="0"/>
        <v>21000</v>
      </c>
      <c r="G7" s="50">
        <f t="shared" si="1"/>
        <v>1029000</v>
      </c>
      <c r="I7" s="98" t="s">
        <v>85</v>
      </c>
    </row>
    <row r="8" spans="1:10" ht="30">
      <c r="A8" s="48">
        <v>6</v>
      </c>
      <c r="B8" s="53" t="s">
        <v>160</v>
      </c>
      <c r="C8" s="162" t="s">
        <v>102</v>
      </c>
      <c r="D8" s="48" t="s">
        <v>12</v>
      </c>
      <c r="E8" s="50">
        <v>700000</v>
      </c>
      <c r="F8" s="50">
        <f t="shared" si="0"/>
        <v>14000</v>
      </c>
      <c r="G8" s="50">
        <f t="shared" si="1"/>
        <v>686000</v>
      </c>
      <c r="I8" s="98" t="s">
        <v>85</v>
      </c>
    </row>
    <row r="9" spans="1:10">
      <c r="A9" s="48">
        <v>7</v>
      </c>
      <c r="B9" s="53" t="s">
        <v>157</v>
      </c>
      <c r="C9" s="162" t="s">
        <v>158</v>
      </c>
      <c r="D9" s="48" t="s">
        <v>12</v>
      </c>
      <c r="E9" s="50">
        <v>23068000</v>
      </c>
      <c r="F9" s="50">
        <f t="shared" si="0"/>
        <v>461360</v>
      </c>
      <c r="G9" s="50">
        <f t="shared" si="1"/>
        <v>22606640</v>
      </c>
      <c r="I9" s="98" t="s">
        <v>85</v>
      </c>
    </row>
    <row r="10" spans="1:10">
      <c r="A10" s="48">
        <v>8</v>
      </c>
      <c r="B10" s="68" t="s">
        <v>8</v>
      </c>
      <c r="C10" s="162" t="s">
        <v>13</v>
      </c>
      <c r="D10" s="65" t="s">
        <v>12</v>
      </c>
      <c r="E10" s="50">
        <v>9450000</v>
      </c>
      <c r="F10" s="50">
        <f t="shared" si="0"/>
        <v>189000</v>
      </c>
      <c r="G10" s="50">
        <f t="shared" si="1"/>
        <v>9261000</v>
      </c>
      <c r="I10" s="98" t="s">
        <v>85</v>
      </c>
      <c r="J10" s="50" t="s">
        <v>161</v>
      </c>
    </row>
    <row r="11" spans="1:10">
      <c r="A11" s="48">
        <v>9</v>
      </c>
      <c r="B11" s="53" t="s">
        <v>44</v>
      </c>
      <c r="C11" s="161" t="s">
        <v>46</v>
      </c>
      <c r="D11" s="48" t="s">
        <v>12</v>
      </c>
      <c r="E11" s="50">
        <v>10401000</v>
      </c>
      <c r="F11" s="50">
        <f t="shared" si="0"/>
        <v>208020</v>
      </c>
      <c r="G11" s="50">
        <f t="shared" si="1"/>
        <v>10192980</v>
      </c>
      <c r="I11" s="98" t="s">
        <v>85</v>
      </c>
      <c r="J11" s="50" t="s">
        <v>161</v>
      </c>
    </row>
    <row r="12" spans="1:10">
      <c r="A12" s="48">
        <v>10</v>
      </c>
      <c r="B12" s="53" t="s">
        <v>101</v>
      </c>
      <c r="C12" s="162" t="s">
        <v>102</v>
      </c>
      <c r="D12" s="48" t="s">
        <v>12</v>
      </c>
      <c r="E12" s="50">
        <v>1920000</v>
      </c>
      <c r="G12" s="50">
        <f t="shared" si="1"/>
        <v>1920000</v>
      </c>
      <c r="I12" s="98" t="s">
        <v>85</v>
      </c>
      <c r="J12" s="50" t="s">
        <v>170</v>
      </c>
    </row>
    <row r="13" spans="1:10">
      <c r="A13" s="48">
        <v>11</v>
      </c>
      <c r="B13" s="53" t="s">
        <v>21</v>
      </c>
      <c r="C13" s="161" t="s">
        <v>24</v>
      </c>
      <c r="D13" s="48" t="s">
        <v>12</v>
      </c>
      <c r="E13" s="50">
        <v>15000000</v>
      </c>
      <c r="F13" s="50">
        <f>E13*2%</f>
        <v>300000</v>
      </c>
      <c r="G13" s="50">
        <f t="shared" si="1"/>
        <v>14700000</v>
      </c>
      <c r="I13" s="98" t="s">
        <v>85</v>
      </c>
    </row>
    <row r="14" spans="1:10">
      <c r="A14" s="48">
        <v>12</v>
      </c>
      <c r="B14" s="53" t="s">
        <v>21</v>
      </c>
      <c r="C14" s="161" t="s">
        <v>24</v>
      </c>
      <c r="D14" s="48" t="s">
        <v>12</v>
      </c>
      <c r="E14" s="50">
        <v>4590000</v>
      </c>
      <c r="F14" s="50">
        <f>E14*2%</f>
        <v>91800</v>
      </c>
      <c r="G14" s="50">
        <f t="shared" si="1"/>
        <v>4498200</v>
      </c>
      <c r="I14" s="98" t="s">
        <v>85</v>
      </c>
    </row>
    <row r="15" spans="1:10">
      <c r="A15" s="48">
        <v>13</v>
      </c>
      <c r="B15" s="53" t="s">
        <v>171</v>
      </c>
      <c r="C15" s="161" t="s">
        <v>172</v>
      </c>
      <c r="D15" s="48" t="s">
        <v>12</v>
      </c>
      <c r="E15" s="50">
        <v>3000000</v>
      </c>
      <c r="F15" s="50">
        <f>E15*2%</f>
        <v>60000</v>
      </c>
      <c r="G15" s="50">
        <f t="shared" si="1"/>
        <v>2940000</v>
      </c>
      <c r="I15" s="98" t="s">
        <v>85</v>
      </c>
    </row>
    <row r="16" spans="1:10">
      <c r="A16" s="48">
        <v>14</v>
      </c>
      <c r="B16" s="53" t="s">
        <v>171</v>
      </c>
      <c r="C16" s="161" t="s">
        <v>172</v>
      </c>
      <c r="D16" s="48" t="s">
        <v>12</v>
      </c>
      <c r="E16" s="50">
        <v>3000000</v>
      </c>
      <c r="F16" s="50">
        <f>E16*2%</f>
        <v>60000</v>
      </c>
      <c r="G16" s="50">
        <f t="shared" si="1"/>
        <v>2940000</v>
      </c>
      <c r="I16" s="98" t="s">
        <v>85</v>
      </c>
    </row>
    <row r="17" spans="1:11" ht="30">
      <c r="A17" s="48">
        <v>15</v>
      </c>
      <c r="B17" s="53" t="s">
        <v>173</v>
      </c>
      <c r="C17" s="161" t="s">
        <v>175</v>
      </c>
      <c r="D17" s="48" t="s">
        <v>174</v>
      </c>
      <c r="E17" s="50">
        <v>3000000</v>
      </c>
      <c r="G17" s="50">
        <f t="shared" si="1"/>
        <v>3000000</v>
      </c>
      <c r="I17" s="98" t="s">
        <v>85</v>
      </c>
    </row>
    <row r="18" spans="1:11">
      <c r="A18" s="48">
        <v>16</v>
      </c>
      <c r="B18" s="163" t="s">
        <v>194</v>
      </c>
      <c r="C18" s="161" t="s">
        <v>19</v>
      </c>
      <c r="D18" s="48" t="s">
        <v>18</v>
      </c>
      <c r="E18" s="50">
        <v>510500</v>
      </c>
      <c r="F18" s="50">
        <f>E18*2%</f>
        <v>10210</v>
      </c>
      <c r="G18" s="50">
        <f t="shared" si="1"/>
        <v>500290</v>
      </c>
    </row>
    <row r="19" spans="1:11">
      <c r="B19" s="163"/>
      <c r="C19" s="161"/>
      <c r="E19" s="50"/>
    </row>
    <row r="20" spans="1:11">
      <c r="C20" s="50">
        <v>150000000</v>
      </c>
      <c r="E20" s="52">
        <f>SUM(E3:E19)</f>
        <v>143774500</v>
      </c>
      <c r="F20" s="50">
        <f>SUM(F3:F19)</f>
        <v>2777090</v>
      </c>
      <c r="G20" s="50">
        <f>SUM(G3:G18)</f>
        <v>140997410</v>
      </c>
      <c r="K20" s="50">
        <f>C20-G20</f>
        <v>9002590</v>
      </c>
    </row>
    <row r="25" spans="1:11">
      <c r="E25" s="164"/>
    </row>
    <row r="26" spans="1:11">
      <c r="E26" s="50"/>
      <c r="K26" s="50"/>
    </row>
    <row r="27" spans="1:11">
      <c r="E27" s="50"/>
      <c r="K27" s="164"/>
    </row>
    <row r="28" spans="1:11" ht="23.25">
      <c r="C28" s="165"/>
      <c r="E28" s="164"/>
      <c r="G28" s="50">
        <v>137292590</v>
      </c>
      <c r="H28" s="51">
        <f>G28-E28</f>
        <v>137292590</v>
      </c>
      <c r="K28" s="52"/>
    </row>
    <row r="29" spans="1:11">
      <c r="K29" s="50"/>
    </row>
    <row r="30" spans="1:11" s="74" customFormat="1" ht="30.75" customHeight="1">
      <c r="B30" s="74" t="s">
        <v>138</v>
      </c>
      <c r="C30" s="74" t="s">
        <v>140</v>
      </c>
      <c r="D30" s="75" t="s">
        <v>120</v>
      </c>
      <c r="E30" s="74" t="s">
        <v>121</v>
      </c>
      <c r="F30" s="76" t="s">
        <v>128</v>
      </c>
      <c r="G30" s="76" t="s">
        <v>129</v>
      </c>
      <c r="H30" s="96" t="s">
        <v>122</v>
      </c>
      <c r="I30" s="97" t="s">
        <v>81</v>
      </c>
      <c r="J30" s="76" t="s">
        <v>123</v>
      </c>
      <c r="K30" s="166"/>
    </row>
    <row r="31" spans="1:11" ht="60">
      <c r="A31" s="48">
        <v>1</v>
      </c>
      <c r="B31" s="53" t="s">
        <v>141</v>
      </c>
      <c r="C31" s="49">
        <v>45494</v>
      </c>
      <c r="D31" s="53" t="s">
        <v>108</v>
      </c>
      <c r="E31" s="53" t="s">
        <v>222</v>
      </c>
      <c r="F31" s="50">
        <v>15750000</v>
      </c>
      <c r="G31" s="50">
        <v>2250000</v>
      </c>
      <c r="H31" s="51">
        <v>18000000</v>
      </c>
      <c r="I31" s="99">
        <f t="shared" ref="I31:I38" si="2">H31*2%</f>
        <v>360000</v>
      </c>
      <c r="J31" s="50">
        <f t="shared" ref="J31:J36" si="3">H31-I31</f>
        <v>17640000</v>
      </c>
    </row>
    <row r="32" spans="1:11" ht="60">
      <c r="A32" s="48">
        <v>2</v>
      </c>
      <c r="B32" s="48" t="s">
        <v>220</v>
      </c>
      <c r="C32" s="49">
        <v>45862</v>
      </c>
      <c r="D32" s="53" t="s">
        <v>108</v>
      </c>
      <c r="E32" s="77" t="s">
        <v>221</v>
      </c>
      <c r="F32" s="50">
        <v>7875000</v>
      </c>
      <c r="G32" s="50">
        <v>10500000</v>
      </c>
      <c r="H32" s="51">
        <v>18375000</v>
      </c>
      <c r="I32" s="99">
        <f t="shared" si="2"/>
        <v>367500</v>
      </c>
      <c r="J32" s="50">
        <f t="shared" si="3"/>
        <v>18007500</v>
      </c>
      <c r="K32" s="48" t="s">
        <v>137</v>
      </c>
    </row>
    <row r="33" spans="1:14" ht="60">
      <c r="A33" s="48">
        <v>3</v>
      </c>
      <c r="B33" s="53" t="s">
        <v>139</v>
      </c>
      <c r="C33" s="49">
        <v>45859</v>
      </c>
      <c r="D33" s="53" t="s">
        <v>63</v>
      </c>
      <c r="E33" s="53" t="s">
        <v>223</v>
      </c>
      <c r="F33" s="50">
        <v>15750000</v>
      </c>
      <c r="G33" s="50">
        <v>2250000</v>
      </c>
      <c r="H33" s="51">
        <v>18000000</v>
      </c>
      <c r="I33" s="99">
        <f t="shared" si="2"/>
        <v>360000</v>
      </c>
      <c r="J33" s="50">
        <f t="shared" si="3"/>
        <v>17640000</v>
      </c>
    </row>
    <row r="34" spans="1:14" ht="60">
      <c r="A34" s="48">
        <v>4</v>
      </c>
      <c r="B34" s="53" t="s">
        <v>141</v>
      </c>
      <c r="C34" s="49">
        <v>45859</v>
      </c>
      <c r="D34" s="53" t="s">
        <v>156</v>
      </c>
      <c r="E34" s="53" t="s">
        <v>224</v>
      </c>
      <c r="F34" s="50">
        <v>11520000</v>
      </c>
      <c r="G34" s="50">
        <v>2190000</v>
      </c>
      <c r="H34" s="51">
        <v>13710000</v>
      </c>
      <c r="I34" s="99">
        <f t="shared" si="2"/>
        <v>274200</v>
      </c>
      <c r="J34" s="50">
        <f t="shared" si="3"/>
        <v>13435800</v>
      </c>
    </row>
    <row r="35" spans="1:14" ht="45">
      <c r="A35" s="48">
        <v>5</v>
      </c>
      <c r="B35" s="53" t="s">
        <v>139</v>
      </c>
      <c r="C35" s="49">
        <v>45859</v>
      </c>
      <c r="D35" s="53" t="s">
        <v>159</v>
      </c>
      <c r="E35" s="53" t="s">
        <v>225</v>
      </c>
      <c r="H35" s="51">
        <v>1050000</v>
      </c>
      <c r="I35" s="99">
        <f t="shared" si="2"/>
        <v>21000</v>
      </c>
      <c r="J35" s="50">
        <f t="shared" si="3"/>
        <v>1029000</v>
      </c>
    </row>
    <row r="36" spans="1:14" ht="45">
      <c r="A36" s="48">
        <v>6</v>
      </c>
      <c r="B36" s="53" t="s">
        <v>141</v>
      </c>
      <c r="C36" s="49">
        <v>45859</v>
      </c>
      <c r="D36" s="53" t="s">
        <v>160</v>
      </c>
      <c r="E36" s="53" t="s">
        <v>226</v>
      </c>
      <c r="H36" s="51">
        <v>700000</v>
      </c>
      <c r="I36" s="99">
        <f t="shared" si="2"/>
        <v>14000</v>
      </c>
      <c r="J36" s="50">
        <f t="shared" si="3"/>
        <v>686000</v>
      </c>
    </row>
    <row r="37" spans="1:14" ht="60">
      <c r="A37" s="48">
        <v>7</v>
      </c>
      <c r="B37" s="53" t="s">
        <v>139</v>
      </c>
      <c r="C37" s="49">
        <v>45861</v>
      </c>
      <c r="D37" s="53" t="s">
        <v>157</v>
      </c>
      <c r="E37" s="53" t="s">
        <v>227</v>
      </c>
      <c r="F37" s="50">
        <v>20878000</v>
      </c>
      <c r="G37" s="50">
        <v>2190000</v>
      </c>
      <c r="H37" s="51">
        <v>23068000</v>
      </c>
      <c r="I37" s="99">
        <f t="shared" si="2"/>
        <v>461360</v>
      </c>
      <c r="J37" s="50">
        <f t="shared" ref="J37:J45" si="4">H37-I37</f>
        <v>22606640</v>
      </c>
    </row>
    <row r="38" spans="1:14" ht="60">
      <c r="A38" s="48">
        <v>8</v>
      </c>
      <c r="B38" s="48" t="s">
        <v>220</v>
      </c>
      <c r="C38" s="49">
        <v>45864</v>
      </c>
      <c r="D38" s="68" t="s">
        <v>8</v>
      </c>
      <c r="E38" s="53" t="s">
        <v>228</v>
      </c>
      <c r="F38" s="50">
        <v>6300000</v>
      </c>
      <c r="G38" s="50">
        <v>3150000</v>
      </c>
      <c r="H38" s="51">
        <v>9450000</v>
      </c>
      <c r="I38" s="99">
        <f t="shared" si="2"/>
        <v>189000</v>
      </c>
      <c r="J38" s="50">
        <f t="shared" si="4"/>
        <v>9261000</v>
      </c>
    </row>
    <row r="39" spans="1:14" ht="45">
      <c r="A39" s="48">
        <v>9</v>
      </c>
      <c r="B39" s="53" t="s">
        <v>141</v>
      </c>
      <c r="C39" s="49">
        <v>45859</v>
      </c>
      <c r="D39" s="53" t="s">
        <v>101</v>
      </c>
      <c r="E39" s="53" t="s">
        <v>229</v>
      </c>
      <c r="H39" s="51">
        <v>1920000</v>
      </c>
      <c r="J39" s="50">
        <f t="shared" si="4"/>
        <v>1920000</v>
      </c>
    </row>
    <row r="40" spans="1:14" s="65" customFormat="1" ht="45">
      <c r="B40" s="68"/>
      <c r="D40" s="68" t="s">
        <v>21</v>
      </c>
      <c r="E40" s="68" t="s">
        <v>244</v>
      </c>
      <c r="F40" s="51"/>
      <c r="G40" s="51"/>
      <c r="H40" s="51">
        <v>15000000</v>
      </c>
      <c r="I40" s="99">
        <f>H40*2%</f>
        <v>300000</v>
      </c>
      <c r="J40" s="51">
        <f t="shared" si="4"/>
        <v>14700000</v>
      </c>
    </row>
    <row r="41" spans="1:14" ht="45">
      <c r="A41" s="48">
        <v>10</v>
      </c>
      <c r="B41" s="53" t="s">
        <v>148</v>
      </c>
      <c r="C41" s="49">
        <v>45859</v>
      </c>
      <c r="D41" s="53" t="s">
        <v>21</v>
      </c>
      <c r="E41" s="53" t="s">
        <v>244</v>
      </c>
      <c r="H41" s="51">
        <v>4590000</v>
      </c>
      <c r="I41" s="99">
        <f>H41*2%</f>
        <v>91800</v>
      </c>
      <c r="J41" s="50">
        <f t="shared" si="4"/>
        <v>4498200</v>
      </c>
    </row>
    <row r="42" spans="1:14" ht="45">
      <c r="A42" s="48">
        <v>11</v>
      </c>
      <c r="B42" s="53" t="s">
        <v>139</v>
      </c>
      <c r="C42" s="49">
        <v>45859</v>
      </c>
      <c r="D42" s="53" t="s">
        <v>171</v>
      </c>
      <c r="E42" s="53" t="s">
        <v>242</v>
      </c>
      <c r="H42" s="51">
        <v>3000000</v>
      </c>
      <c r="I42" s="99">
        <f>H42*2%</f>
        <v>60000</v>
      </c>
      <c r="J42" s="50">
        <f t="shared" si="4"/>
        <v>2940000</v>
      </c>
    </row>
    <row r="43" spans="1:14" ht="45">
      <c r="A43" s="48">
        <v>12</v>
      </c>
      <c r="B43" s="53" t="s">
        <v>141</v>
      </c>
      <c r="C43" s="49">
        <v>45863</v>
      </c>
      <c r="D43" s="53" t="s">
        <v>171</v>
      </c>
      <c r="E43" s="77" t="s">
        <v>243</v>
      </c>
      <c r="H43" s="51">
        <v>3000000</v>
      </c>
      <c r="I43" s="99">
        <f>H43*2%</f>
        <v>60000</v>
      </c>
      <c r="J43" s="50">
        <f t="shared" si="4"/>
        <v>2940000</v>
      </c>
    </row>
    <row r="44" spans="1:14" ht="45">
      <c r="A44" s="48">
        <v>13</v>
      </c>
      <c r="B44" s="53" t="s">
        <v>143</v>
      </c>
      <c r="C44" s="49">
        <v>45862</v>
      </c>
      <c r="D44" s="53" t="s">
        <v>246</v>
      </c>
      <c r="E44" s="77" t="s">
        <v>245</v>
      </c>
      <c r="H44" s="51">
        <v>3000000</v>
      </c>
      <c r="J44" s="50">
        <f t="shared" si="4"/>
        <v>3000000</v>
      </c>
    </row>
    <row r="45" spans="1:14" s="65" customFormat="1">
      <c r="B45" s="68"/>
      <c r="D45" s="103" t="s">
        <v>194</v>
      </c>
      <c r="F45" s="51"/>
      <c r="G45" s="51"/>
      <c r="H45" s="51">
        <v>510500</v>
      </c>
      <c r="I45" s="99">
        <f>H45*2%</f>
        <v>10210</v>
      </c>
      <c r="J45" s="51">
        <f t="shared" si="4"/>
        <v>500290</v>
      </c>
    </row>
    <row r="46" spans="1:14" ht="60">
      <c r="A46" s="48">
        <v>14</v>
      </c>
      <c r="B46" s="53" t="s">
        <v>148</v>
      </c>
      <c r="C46" s="49">
        <v>45861</v>
      </c>
      <c r="D46" s="53" t="s">
        <v>44</v>
      </c>
      <c r="E46" s="53" t="s">
        <v>240</v>
      </c>
      <c r="F46" s="50">
        <f>H46-G46</f>
        <v>8853000</v>
      </c>
      <c r="G46" s="50">
        <v>1548000</v>
      </c>
      <c r="H46" s="51">
        <v>10401000</v>
      </c>
      <c r="I46" s="99">
        <f>H46*2%</f>
        <v>208020</v>
      </c>
      <c r="J46" s="50">
        <f>H46-I46</f>
        <v>10192980</v>
      </c>
    </row>
    <row r="47" spans="1:14">
      <c r="C47" s="49"/>
      <c r="D47" s="53"/>
      <c r="E47" s="53"/>
    </row>
    <row r="48" spans="1:14">
      <c r="C48" s="49"/>
      <c r="D48" s="53"/>
      <c r="E48" s="77">
        <v>150000000</v>
      </c>
      <c r="H48" s="51">
        <f>SUM(H31:H47)</f>
        <v>143774500</v>
      </c>
      <c r="I48" s="98">
        <f>SUM(I31:I47)</f>
        <v>2777090</v>
      </c>
      <c r="J48" s="50">
        <f>I48-I45-I40</f>
        <v>2466880</v>
      </c>
      <c r="K48" s="52">
        <f>E48-H48</f>
        <v>6225500</v>
      </c>
      <c r="N48" s="52">
        <f>I48</f>
        <v>2777090</v>
      </c>
    </row>
    <row r="49" spans="1:14">
      <c r="C49" s="49"/>
      <c r="D49" s="53"/>
      <c r="E49" s="53"/>
    </row>
    <row r="50" spans="1:14" s="167" customFormat="1">
      <c r="B50" s="55" t="s">
        <v>241</v>
      </c>
      <c r="C50" s="168"/>
      <c r="D50" s="55"/>
      <c r="E50" s="55"/>
      <c r="F50" s="169"/>
      <c r="G50" s="169"/>
      <c r="H50" s="169"/>
      <c r="I50" s="170"/>
      <c r="J50" s="169"/>
    </row>
    <row r="51" spans="1:14" ht="60">
      <c r="A51" s="48">
        <v>15</v>
      </c>
      <c r="B51" s="53" t="s">
        <v>139</v>
      </c>
      <c r="C51" s="49">
        <v>45869</v>
      </c>
      <c r="D51" s="53" t="s">
        <v>230</v>
      </c>
      <c r="E51" s="53" t="s">
        <v>231</v>
      </c>
      <c r="F51" s="50">
        <f>H51-G51</f>
        <v>23722000</v>
      </c>
      <c r="G51" s="50">
        <v>3150000</v>
      </c>
      <c r="H51" s="51">
        <v>26872000</v>
      </c>
      <c r="I51" s="100">
        <f t="shared" ref="I51:I60" si="5">H51*2%</f>
        <v>537440</v>
      </c>
      <c r="J51" s="50">
        <f t="shared" ref="J51:J60" si="6">H51-I51</f>
        <v>26334560</v>
      </c>
      <c r="L51" s="52">
        <f>SUM(I31:I46)</f>
        <v>2777090</v>
      </c>
    </row>
    <row r="52" spans="1:14" ht="60">
      <c r="A52" s="48">
        <v>16</v>
      </c>
      <c r="B52" s="53" t="s">
        <v>139</v>
      </c>
      <c r="C52" s="49">
        <v>45865</v>
      </c>
      <c r="D52" s="53" t="s">
        <v>30</v>
      </c>
      <c r="E52" s="53" t="s">
        <v>236</v>
      </c>
      <c r="F52" s="50">
        <f>H52-G52</f>
        <v>22398600</v>
      </c>
      <c r="G52" s="50">
        <v>2800000</v>
      </c>
      <c r="H52" s="51">
        <v>25198600</v>
      </c>
      <c r="I52" s="100">
        <f t="shared" si="5"/>
        <v>503972</v>
      </c>
      <c r="J52" s="50">
        <f t="shared" si="6"/>
        <v>24694628</v>
      </c>
      <c r="K52" s="52">
        <f>I52+I53</f>
        <v>696572</v>
      </c>
    </row>
    <row r="53" spans="1:14" ht="60">
      <c r="A53" s="48">
        <v>17</v>
      </c>
      <c r="B53" s="53" t="s">
        <v>148</v>
      </c>
      <c r="C53" s="49">
        <v>45864</v>
      </c>
      <c r="D53" s="48" t="s">
        <v>38</v>
      </c>
      <c r="E53" s="53" t="s">
        <v>238</v>
      </c>
      <c r="H53" s="51">
        <v>9630000</v>
      </c>
      <c r="I53" s="100">
        <f t="shared" si="5"/>
        <v>192600</v>
      </c>
      <c r="J53" s="50">
        <f t="shared" si="6"/>
        <v>9437400</v>
      </c>
      <c r="K53" s="52">
        <f>I51+I54</f>
        <v>897440</v>
      </c>
    </row>
    <row r="54" spans="1:14" ht="60">
      <c r="A54" s="48">
        <v>18</v>
      </c>
      <c r="B54" s="53" t="s">
        <v>139</v>
      </c>
      <c r="C54" s="49">
        <v>45865</v>
      </c>
      <c r="D54" s="48" t="s">
        <v>38</v>
      </c>
      <c r="E54" s="53" t="s">
        <v>239</v>
      </c>
      <c r="F54" s="50">
        <v>15750000</v>
      </c>
      <c r="G54" s="50">
        <v>2250000</v>
      </c>
      <c r="H54" s="51">
        <v>18000000</v>
      </c>
      <c r="I54" s="100">
        <f t="shared" si="5"/>
        <v>360000</v>
      </c>
      <c r="J54" s="50">
        <f t="shared" si="6"/>
        <v>17640000</v>
      </c>
    </row>
    <row r="55" spans="1:14" ht="60">
      <c r="A55" s="48">
        <v>19</v>
      </c>
      <c r="B55" s="53" t="s">
        <v>139</v>
      </c>
      <c r="C55" s="49">
        <v>45869</v>
      </c>
      <c r="D55" s="48" t="s">
        <v>38</v>
      </c>
      <c r="E55" s="53" t="s">
        <v>237</v>
      </c>
      <c r="F55" s="50">
        <v>9000000</v>
      </c>
      <c r="G55" s="50">
        <v>2250000</v>
      </c>
      <c r="H55" s="51">
        <v>11250000</v>
      </c>
      <c r="I55" s="100">
        <f t="shared" si="5"/>
        <v>225000</v>
      </c>
      <c r="J55" s="50">
        <f t="shared" si="6"/>
        <v>11025000</v>
      </c>
    </row>
    <row r="56" spans="1:14">
      <c r="C56" s="49"/>
      <c r="E56" s="53"/>
    </row>
    <row r="57" spans="1:14" ht="15">
      <c r="C57" s="49"/>
      <c r="E57" s="77">
        <v>100000000</v>
      </c>
      <c r="H57" s="51">
        <f>SUM(H51:H56)</f>
        <v>90950600</v>
      </c>
      <c r="I57" s="51">
        <f>SUM(I51:I56)</f>
        <v>1819012</v>
      </c>
      <c r="J57" s="51">
        <f>SUM(J51:J56)</f>
        <v>89131588</v>
      </c>
      <c r="K57" s="52">
        <f>E57-H57</f>
        <v>9049400</v>
      </c>
      <c r="N57" s="52">
        <f>I57</f>
        <v>1819012</v>
      </c>
    </row>
    <row r="58" spans="1:14" s="65" customFormat="1" ht="60">
      <c r="B58" s="53" t="s">
        <v>139</v>
      </c>
      <c r="C58" s="66">
        <v>45870</v>
      </c>
      <c r="D58" s="65" t="s">
        <v>194</v>
      </c>
      <c r="E58" s="68" t="s">
        <v>250</v>
      </c>
      <c r="F58" s="51">
        <v>42132445</v>
      </c>
      <c r="G58" s="51">
        <v>6103455.0134048304</v>
      </c>
      <c r="H58" s="51">
        <v>48235900</v>
      </c>
      <c r="I58" s="100">
        <f t="shared" si="5"/>
        <v>964718</v>
      </c>
      <c r="J58" s="51">
        <f t="shared" si="6"/>
        <v>47271182</v>
      </c>
    </row>
    <row r="59" spans="1:14" ht="60">
      <c r="B59" s="53" t="s">
        <v>139</v>
      </c>
      <c r="C59" s="49">
        <v>45870</v>
      </c>
      <c r="D59" s="48" t="s">
        <v>177</v>
      </c>
      <c r="E59" s="53" t="s">
        <v>248</v>
      </c>
      <c r="F59" s="50">
        <v>9000000</v>
      </c>
      <c r="G59" s="50">
        <v>2250000</v>
      </c>
      <c r="H59" s="51">
        <v>11250000</v>
      </c>
      <c r="I59" s="100">
        <f t="shared" si="5"/>
        <v>225000</v>
      </c>
      <c r="J59" s="50">
        <f t="shared" si="6"/>
        <v>11025000</v>
      </c>
    </row>
    <row r="60" spans="1:14" ht="60">
      <c r="B60" s="53" t="s">
        <v>141</v>
      </c>
      <c r="C60" s="49">
        <v>45870</v>
      </c>
      <c r="D60" s="48" t="s">
        <v>108</v>
      </c>
      <c r="E60" s="53" t="s">
        <v>249</v>
      </c>
      <c r="F60" s="50">
        <v>9000000</v>
      </c>
      <c r="G60" s="50">
        <v>2250000</v>
      </c>
      <c r="H60" s="51">
        <v>11250000</v>
      </c>
      <c r="I60" s="100">
        <f t="shared" si="5"/>
        <v>225000</v>
      </c>
      <c r="J60" s="50">
        <f t="shared" si="6"/>
        <v>11025000</v>
      </c>
    </row>
    <row r="61" spans="1:14" ht="45">
      <c r="B61" s="53" t="s">
        <v>139</v>
      </c>
      <c r="C61" s="49">
        <v>45874</v>
      </c>
      <c r="D61" s="48" t="s">
        <v>188</v>
      </c>
      <c r="E61" s="53" t="s">
        <v>253</v>
      </c>
      <c r="H61" s="51">
        <v>10500000</v>
      </c>
      <c r="I61" s="171">
        <f>H61*2%</f>
        <v>210000</v>
      </c>
      <c r="J61" s="50">
        <f>H61-I61</f>
        <v>10290000</v>
      </c>
    </row>
    <row r="62" spans="1:14" ht="60">
      <c r="B62" s="53" t="s">
        <v>139</v>
      </c>
      <c r="C62" s="49">
        <v>45874</v>
      </c>
      <c r="D62" s="48" t="s">
        <v>188</v>
      </c>
      <c r="E62" s="53" t="s">
        <v>255</v>
      </c>
      <c r="H62" s="51">
        <v>1500000</v>
      </c>
      <c r="I62" s="171">
        <f t="shared" ref="I62:I68" si="7">H62*2%</f>
        <v>30000</v>
      </c>
      <c r="J62" s="50">
        <f t="shared" ref="J62:J70" si="8">H62-I62</f>
        <v>1470000</v>
      </c>
    </row>
    <row r="63" spans="1:14" ht="45">
      <c r="B63" s="53" t="s">
        <v>141</v>
      </c>
      <c r="C63" s="49">
        <v>45874</v>
      </c>
      <c r="D63" s="48" t="s">
        <v>188</v>
      </c>
      <c r="E63" s="53" t="s">
        <v>254</v>
      </c>
      <c r="H63" s="51">
        <v>10500000</v>
      </c>
      <c r="I63" s="171">
        <f t="shared" si="7"/>
        <v>210000</v>
      </c>
      <c r="J63" s="50">
        <f t="shared" si="8"/>
        <v>10290000</v>
      </c>
    </row>
    <row r="64" spans="1:14" ht="60">
      <c r="B64" s="53" t="s">
        <v>141</v>
      </c>
      <c r="C64" s="49">
        <v>45874</v>
      </c>
      <c r="D64" s="48" t="s">
        <v>188</v>
      </c>
      <c r="E64" s="53" t="s">
        <v>256</v>
      </c>
      <c r="H64" s="51">
        <v>1500000</v>
      </c>
      <c r="I64" s="171">
        <f t="shared" si="7"/>
        <v>30000</v>
      </c>
      <c r="J64" s="50">
        <f t="shared" si="8"/>
        <v>1470000</v>
      </c>
    </row>
    <row r="65" spans="2:14" ht="45">
      <c r="B65" s="53" t="s">
        <v>141</v>
      </c>
      <c r="C65" s="49">
        <v>45873</v>
      </c>
      <c r="D65" s="48" t="s">
        <v>317</v>
      </c>
      <c r="E65" s="53" t="s">
        <v>318</v>
      </c>
      <c r="H65" s="51">
        <v>12600000</v>
      </c>
      <c r="I65" s="78">
        <f t="shared" si="7"/>
        <v>252000</v>
      </c>
      <c r="J65" s="50">
        <f t="shared" si="8"/>
        <v>12348000</v>
      </c>
      <c r="K65" s="52">
        <f>SUM(I61:I64)</f>
        <v>480000</v>
      </c>
    </row>
    <row r="66" spans="2:14" ht="48.75" customHeight="1">
      <c r="B66" s="53" t="s">
        <v>141</v>
      </c>
      <c r="C66" s="49">
        <v>45873</v>
      </c>
      <c r="D66" s="48" t="s">
        <v>317</v>
      </c>
      <c r="E66" s="53" t="s">
        <v>327</v>
      </c>
      <c r="H66" s="51">
        <v>1400000</v>
      </c>
      <c r="I66" s="171">
        <f t="shared" si="7"/>
        <v>28000</v>
      </c>
      <c r="J66" s="50">
        <f t="shared" si="8"/>
        <v>1372000</v>
      </c>
      <c r="K66" s="52">
        <f>SUM(I66:I70)</f>
        <v>902300</v>
      </c>
    </row>
    <row r="67" spans="2:14" ht="45">
      <c r="B67" s="53" t="s">
        <v>139</v>
      </c>
      <c r="C67" s="49">
        <v>45873</v>
      </c>
      <c r="D67" s="48" t="s">
        <v>317</v>
      </c>
      <c r="E67" s="53" t="s">
        <v>328</v>
      </c>
      <c r="H67" s="51">
        <v>18900000</v>
      </c>
      <c r="I67" s="171">
        <f t="shared" si="7"/>
        <v>378000</v>
      </c>
      <c r="J67" s="50">
        <f t="shared" si="8"/>
        <v>18522000</v>
      </c>
    </row>
    <row r="68" spans="2:14" ht="48" customHeight="1">
      <c r="B68" s="53" t="s">
        <v>139</v>
      </c>
      <c r="C68" s="49">
        <v>45873</v>
      </c>
      <c r="D68" s="48" t="s">
        <v>317</v>
      </c>
      <c r="E68" s="53" t="s">
        <v>329</v>
      </c>
      <c r="H68" s="51">
        <v>2100000</v>
      </c>
      <c r="I68" s="171">
        <f t="shared" si="7"/>
        <v>42000</v>
      </c>
      <c r="J68" s="50">
        <f t="shared" si="8"/>
        <v>2058000</v>
      </c>
      <c r="K68" s="52">
        <f>SUM(K65:K67)</f>
        <v>1382300</v>
      </c>
    </row>
    <row r="69" spans="2:14" ht="45">
      <c r="B69" s="53" t="s">
        <v>141</v>
      </c>
      <c r="C69" s="49">
        <v>45874</v>
      </c>
      <c r="D69" s="48" t="s">
        <v>317</v>
      </c>
      <c r="E69" s="53" t="s">
        <v>319</v>
      </c>
      <c r="H69" s="51">
        <v>946000</v>
      </c>
      <c r="I69" s="78"/>
      <c r="J69" s="50">
        <f t="shared" si="8"/>
        <v>946000</v>
      </c>
    </row>
    <row r="70" spans="2:14" ht="60">
      <c r="B70" s="53" t="s">
        <v>139</v>
      </c>
      <c r="C70" s="49">
        <v>45876</v>
      </c>
      <c r="D70" s="53" t="s">
        <v>333</v>
      </c>
      <c r="E70" s="53" t="s">
        <v>337</v>
      </c>
      <c r="H70" s="50">
        <v>23105000</v>
      </c>
      <c r="I70" s="171">
        <v>454300</v>
      </c>
      <c r="J70" s="50">
        <f t="shared" si="8"/>
        <v>22650700</v>
      </c>
    </row>
    <row r="71" spans="2:14" ht="30">
      <c r="C71" s="49">
        <v>45876</v>
      </c>
      <c r="D71" s="53" t="s">
        <v>361</v>
      </c>
      <c r="E71" s="53" t="s">
        <v>342</v>
      </c>
      <c r="G71" s="50">
        <v>1756600</v>
      </c>
      <c r="I71" s="78"/>
    </row>
    <row r="72" spans="2:14">
      <c r="C72" s="49"/>
      <c r="D72" s="53"/>
      <c r="E72" s="53"/>
      <c r="H72" s="50"/>
      <c r="I72" s="78"/>
    </row>
    <row r="73" spans="2:14">
      <c r="C73" s="49"/>
      <c r="I73" s="78"/>
    </row>
    <row r="74" spans="2:14" ht="15">
      <c r="E74" s="50">
        <v>160000000</v>
      </c>
      <c r="H74" s="51">
        <f>SUM(H58:H71)</f>
        <v>153786900</v>
      </c>
      <c r="I74" s="51">
        <f>SUM(I61:I70)</f>
        <v>1634300</v>
      </c>
      <c r="J74" s="51">
        <f>SUM(J58:J69)</f>
        <v>128087182</v>
      </c>
      <c r="K74" s="52">
        <f>E74-H74</f>
        <v>6213100</v>
      </c>
      <c r="N74" s="52">
        <f>I74</f>
        <v>1634300</v>
      </c>
    </row>
    <row r="76" spans="2:14" s="167" customFormat="1">
      <c r="B76" s="55" t="s">
        <v>341</v>
      </c>
      <c r="E76" s="169"/>
      <c r="F76" s="169"/>
      <c r="G76" s="169"/>
      <c r="H76" s="169"/>
      <c r="I76" s="170"/>
      <c r="J76" s="169"/>
    </row>
    <row r="77" spans="2:14">
      <c r="D77" s="172"/>
      <c r="E77" s="50"/>
      <c r="K77" s="52"/>
    </row>
    <row r="78" spans="2:14" ht="45">
      <c r="B78" s="53" t="s">
        <v>139</v>
      </c>
      <c r="D78" s="48" t="s">
        <v>333</v>
      </c>
      <c r="E78" s="53" t="s">
        <v>347</v>
      </c>
      <c r="H78" s="50">
        <v>7650000</v>
      </c>
      <c r="I78" s="176">
        <f>H78*2%</f>
        <v>153000</v>
      </c>
      <c r="J78" s="50">
        <f>H78-I78</f>
        <v>7497000</v>
      </c>
      <c r="K78" s="164"/>
      <c r="L78" s="164"/>
    </row>
    <row r="79" spans="2:14">
      <c r="C79" s="49"/>
      <c r="E79" s="53"/>
      <c r="H79" s="50"/>
      <c r="K79" s="52"/>
    </row>
    <row r="80" spans="2:14" ht="60">
      <c r="B80" s="53" t="s">
        <v>141</v>
      </c>
      <c r="C80" s="49">
        <v>45877</v>
      </c>
      <c r="D80" s="48" t="s">
        <v>336</v>
      </c>
      <c r="E80" s="53" t="s">
        <v>348</v>
      </c>
      <c r="F80" s="50">
        <f>H80-G80</f>
        <v>23625000</v>
      </c>
      <c r="G80" s="50">
        <v>7875000</v>
      </c>
      <c r="H80" s="50">
        <v>31500000</v>
      </c>
      <c r="I80" s="176">
        <f t="shared" ref="I80:I95" si="9">H80*2%</f>
        <v>630000</v>
      </c>
      <c r="J80" s="50">
        <f t="shared" ref="J80:J95" si="10">H80-I80</f>
        <v>30870000</v>
      </c>
      <c r="K80" s="50"/>
    </row>
    <row r="81" spans="2:11" ht="60">
      <c r="B81" s="53" t="s">
        <v>139</v>
      </c>
      <c r="C81" s="49">
        <v>45876</v>
      </c>
      <c r="D81" s="48" t="s">
        <v>338</v>
      </c>
      <c r="E81" s="53" t="s">
        <v>355</v>
      </c>
      <c r="F81" s="50">
        <f>H81-G81</f>
        <v>30500000</v>
      </c>
      <c r="G81" s="50">
        <v>12500000</v>
      </c>
      <c r="H81" s="50">
        <v>43000000</v>
      </c>
      <c r="I81" s="176">
        <f t="shared" si="9"/>
        <v>860000</v>
      </c>
      <c r="J81" s="50">
        <f t="shared" si="10"/>
        <v>42140000</v>
      </c>
      <c r="K81" s="52" t="s">
        <v>247</v>
      </c>
    </row>
    <row r="82" spans="2:11" ht="45">
      <c r="B82" s="53" t="s">
        <v>139</v>
      </c>
      <c r="D82" s="48" t="s">
        <v>339</v>
      </c>
      <c r="E82" s="53" t="s">
        <v>364</v>
      </c>
      <c r="H82" s="50">
        <v>1500000</v>
      </c>
      <c r="I82" s="176">
        <f t="shared" si="9"/>
        <v>30000</v>
      </c>
      <c r="J82" s="50">
        <f t="shared" si="10"/>
        <v>1470000</v>
      </c>
    </row>
    <row r="83" spans="2:11" ht="45">
      <c r="B83" s="53" t="s">
        <v>141</v>
      </c>
      <c r="D83" s="48" t="s">
        <v>339</v>
      </c>
      <c r="E83" s="53" t="s">
        <v>365</v>
      </c>
      <c r="H83" s="50">
        <v>1500000</v>
      </c>
      <c r="I83" s="176">
        <f t="shared" si="9"/>
        <v>30000</v>
      </c>
      <c r="J83" s="50">
        <f t="shared" si="10"/>
        <v>1470000</v>
      </c>
    </row>
    <row r="84" spans="2:11" ht="45">
      <c r="B84" s="53" t="s">
        <v>139</v>
      </c>
      <c r="D84" s="48" t="s">
        <v>340</v>
      </c>
      <c r="E84" s="53" t="s">
        <v>363</v>
      </c>
      <c r="H84" s="50">
        <v>16500000</v>
      </c>
      <c r="I84" s="176">
        <f t="shared" si="9"/>
        <v>330000</v>
      </c>
      <c r="J84" s="50">
        <f t="shared" si="10"/>
        <v>16170000</v>
      </c>
    </row>
    <row r="85" spans="2:11" ht="45">
      <c r="B85" s="53" t="s">
        <v>141</v>
      </c>
      <c r="D85" s="48" t="s">
        <v>340</v>
      </c>
      <c r="E85" s="53" t="s">
        <v>362</v>
      </c>
      <c r="H85" s="50">
        <v>16500000</v>
      </c>
      <c r="I85" s="176">
        <f t="shared" si="9"/>
        <v>330000</v>
      </c>
      <c r="J85" s="50">
        <f t="shared" si="10"/>
        <v>16170000</v>
      </c>
    </row>
    <row r="86" spans="2:11">
      <c r="C86" s="49"/>
      <c r="E86" s="53"/>
      <c r="I86" s="78"/>
    </row>
    <row r="87" spans="2:11" ht="60">
      <c r="B87" s="53" t="s">
        <v>141</v>
      </c>
      <c r="C87" s="49">
        <v>45879</v>
      </c>
      <c r="D87" s="48" t="s">
        <v>350</v>
      </c>
      <c r="E87" s="53" t="s">
        <v>351</v>
      </c>
      <c r="H87" s="51">
        <v>5250000</v>
      </c>
      <c r="I87" s="176">
        <f t="shared" si="9"/>
        <v>105000</v>
      </c>
      <c r="J87" s="50">
        <f t="shared" si="10"/>
        <v>5145000</v>
      </c>
    </row>
    <row r="88" spans="2:11" ht="45">
      <c r="B88" s="53" t="s">
        <v>141</v>
      </c>
      <c r="D88" s="48" t="s">
        <v>350</v>
      </c>
      <c r="E88" s="53" t="s">
        <v>352</v>
      </c>
      <c r="H88" s="51">
        <v>15750000</v>
      </c>
      <c r="I88" s="176">
        <f t="shared" si="9"/>
        <v>315000</v>
      </c>
      <c r="J88" s="50">
        <f t="shared" si="10"/>
        <v>15435000</v>
      </c>
    </row>
    <row r="89" spans="2:11" ht="60">
      <c r="B89" s="53" t="s">
        <v>139</v>
      </c>
      <c r="D89" s="48" t="s">
        <v>350</v>
      </c>
      <c r="E89" s="53" t="s">
        <v>353</v>
      </c>
      <c r="H89" s="51">
        <v>5250000</v>
      </c>
      <c r="I89" s="176">
        <f t="shared" si="9"/>
        <v>105000</v>
      </c>
      <c r="J89" s="50">
        <f t="shared" si="10"/>
        <v>5145000</v>
      </c>
    </row>
    <row r="90" spans="2:11" ht="45">
      <c r="B90" s="53" t="s">
        <v>139</v>
      </c>
      <c r="D90" s="48" t="s">
        <v>350</v>
      </c>
      <c r="E90" s="53" t="s">
        <v>354</v>
      </c>
      <c r="H90" s="51">
        <v>15750000</v>
      </c>
      <c r="I90" s="176">
        <f t="shared" si="9"/>
        <v>315000</v>
      </c>
      <c r="J90" s="50">
        <f t="shared" si="10"/>
        <v>15435000</v>
      </c>
      <c r="K90" s="52">
        <f>SUM(J87:J90)</f>
        <v>41160000</v>
      </c>
    </row>
    <row r="91" spans="2:11" ht="60">
      <c r="B91" s="53" t="s">
        <v>139</v>
      </c>
      <c r="D91" s="48" t="s">
        <v>317</v>
      </c>
      <c r="E91" s="53" t="s">
        <v>358</v>
      </c>
      <c r="H91" s="50">
        <v>15750000</v>
      </c>
      <c r="I91" s="78">
        <f t="shared" si="9"/>
        <v>315000</v>
      </c>
      <c r="J91" s="50">
        <f t="shared" si="10"/>
        <v>15435000</v>
      </c>
    </row>
    <row r="92" spans="2:11" ht="60">
      <c r="B92" s="53" t="s">
        <v>141</v>
      </c>
      <c r="D92" s="48" t="s">
        <v>317</v>
      </c>
      <c r="E92" s="53" t="s">
        <v>359</v>
      </c>
      <c r="H92" s="50">
        <v>10500000</v>
      </c>
      <c r="I92" s="78">
        <f t="shared" si="9"/>
        <v>210000</v>
      </c>
      <c r="J92" s="50">
        <f t="shared" si="10"/>
        <v>10290000</v>
      </c>
    </row>
    <row r="93" spans="2:11" ht="45">
      <c r="B93" s="53" t="s">
        <v>139</v>
      </c>
      <c r="D93" s="48" t="s">
        <v>317</v>
      </c>
      <c r="E93" s="53" t="s">
        <v>356</v>
      </c>
      <c r="F93" s="48"/>
      <c r="G93" s="48"/>
      <c r="H93" s="50">
        <v>23625000</v>
      </c>
      <c r="I93" s="78">
        <f t="shared" si="9"/>
        <v>472500</v>
      </c>
      <c r="J93" s="50">
        <f t="shared" si="10"/>
        <v>23152500</v>
      </c>
    </row>
    <row r="94" spans="2:11" ht="45">
      <c r="B94" s="53" t="s">
        <v>141</v>
      </c>
      <c r="D94" s="48" t="s">
        <v>317</v>
      </c>
      <c r="E94" s="53" t="s">
        <v>357</v>
      </c>
      <c r="F94" s="48"/>
      <c r="G94" s="48"/>
      <c r="H94" s="50">
        <v>15750000</v>
      </c>
      <c r="I94" s="78">
        <f t="shared" si="9"/>
        <v>315000</v>
      </c>
      <c r="J94" s="50">
        <f t="shared" si="10"/>
        <v>15435000</v>
      </c>
      <c r="K94" s="52">
        <f>SUM(J91:J94)</f>
        <v>64312500</v>
      </c>
    </row>
    <row r="95" spans="2:11" ht="60">
      <c r="B95" s="53" t="s">
        <v>139</v>
      </c>
      <c r="D95" s="48" t="s">
        <v>38</v>
      </c>
      <c r="E95" s="102" t="s">
        <v>366</v>
      </c>
      <c r="F95" s="48"/>
      <c r="G95" s="48"/>
      <c r="H95" s="50">
        <v>31500000</v>
      </c>
      <c r="I95" s="78">
        <f t="shared" si="9"/>
        <v>630000</v>
      </c>
      <c r="J95" s="50">
        <f t="shared" si="10"/>
        <v>30870000</v>
      </c>
    </row>
    <row r="96" spans="2:11">
      <c r="E96" s="53"/>
      <c r="I96" s="78"/>
    </row>
    <row r="97" spans="2:14">
      <c r="E97" s="53"/>
    </row>
    <row r="99" spans="2:14">
      <c r="E99" s="50">
        <v>250000000</v>
      </c>
      <c r="H99" s="51">
        <f>SUM(H79:H98)</f>
        <v>249625000</v>
      </c>
      <c r="I99" s="98">
        <f>SUM(I78:I98)</f>
        <v>5145500</v>
      </c>
      <c r="J99" s="50">
        <f>SUM(J78:J98)</f>
        <v>252129500</v>
      </c>
      <c r="K99" s="52">
        <f>E99-H99</f>
        <v>375000</v>
      </c>
      <c r="N99" s="52">
        <f>I99</f>
        <v>5145500</v>
      </c>
    </row>
    <row r="102" spans="2:14">
      <c r="B102" s="173"/>
      <c r="K102" s="52">
        <f>K48+K57+K74+K99</f>
        <v>21863000</v>
      </c>
      <c r="N102" s="52">
        <f>SUM(N48:N101)</f>
        <v>11375902</v>
      </c>
    </row>
    <row r="103" spans="2:14">
      <c r="B103" s="173"/>
      <c r="C103" s="48" t="s">
        <v>432</v>
      </c>
      <c r="D103" s="52">
        <f>N102</f>
        <v>11375902</v>
      </c>
    </row>
    <row r="104" spans="2:14">
      <c r="C104" s="48" t="s">
        <v>433</v>
      </c>
      <c r="D104" s="50">
        <f>'GUP 5'!I23</f>
        <v>2760000</v>
      </c>
    </row>
    <row r="105" spans="2:14">
      <c r="C105" s="48" t="s">
        <v>434</v>
      </c>
      <c r="D105" s="50">
        <f>'GUP 4'!I13</f>
        <v>1072500</v>
      </c>
      <c r="E105" s="52">
        <f>SUM(D104:D106)</f>
        <v>5876500</v>
      </c>
    </row>
    <row r="106" spans="2:14">
      <c r="B106" s="173"/>
      <c r="C106" s="52" t="s">
        <v>436</v>
      </c>
      <c r="D106" s="52">
        <f>'GUP 6'!I44</f>
        <v>2044000</v>
      </c>
    </row>
    <row r="107" spans="2:14">
      <c r="C107" s="48" t="s">
        <v>571</v>
      </c>
      <c r="D107" s="50">
        <f>'GUP 7'!J34</f>
        <v>2461725</v>
      </c>
    </row>
    <row r="108" spans="2:14">
      <c r="C108" s="48" t="s">
        <v>572</v>
      </c>
      <c r="D108" s="50">
        <f>'GUP 8'!I18</f>
        <v>2763600</v>
      </c>
    </row>
    <row r="109" spans="2:14">
      <c r="C109" s="48" t="s">
        <v>573</v>
      </c>
      <c r="D109" s="50">
        <f>'GUP 9'!H19</f>
        <v>2373600</v>
      </c>
    </row>
    <row r="110" spans="2:14">
      <c r="D110" s="52">
        <f>SUM(D103:D109)</f>
        <v>24851327</v>
      </c>
      <c r="E110" s="50">
        <v>30593511</v>
      </c>
      <c r="F110" s="50">
        <f>E110-D110</f>
        <v>5742184</v>
      </c>
    </row>
    <row r="119" spans="5:7" ht="16.5" thickBot="1"/>
    <row r="120" spans="5:7" ht="16.5" thickBot="1">
      <c r="E120" s="174" t="s">
        <v>384</v>
      </c>
      <c r="F120" s="175">
        <v>45888.428819444445</v>
      </c>
      <c r="G120" s="174"/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1" zoomScaleNormal="100" workbookViewId="0">
      <selection activeCell="D28" sqref="D28"/>
    </sheetView>
  </sheetViews>
  <sheetFormatPr defaultColWidth="12.5703125" defaultRowHeight="15"/>
  <cols>
    <col min="1" max="1" width="17" customWidth="1"/>
    <col min="2" max="2" width="52.42578125" customWidth="1"/>
    <col min="3" max="3" width="30.5703125" customWidth="1"/>
    <col min="4" max="4" width="22.7109375" customWidth="1"/>
    <col min="5" max="5" width="19.85546875" customWidth="1"/>
    <col min="6" max="6" width="36.85546875" hidden="1" customWidth="1"/>
    <col min="7" max="7" width="21.42578125" customWidth="1"/>
  </cols>
  <sheetData>
    <row r="1" spans="1:7" s="79" customFormat="1">
      <c r="A1" s="80" t="s">
        <v>257</v>
      </c>
      <c r="B1" s="80" t="s">
        <v>258</v>
      </c>
      <c r="C1" s="80" t="s">
        <v>306</v>
      </c>
      <c r="D1" s="81" t="s">
        <v>263</v>
      </c>
      <c r="E1" s="80" t="s">
        <v>259</v>
      </c>
      <c r="F1" s="80" t="s">
        <v>260</v>
      </c>
      <c r="G1" s="80" t="s">
        <v>261</v>
      </c>
    </row>
    <row r="2" spans="1:7" ht="15.75">
      <c r="A2" s="82">
        <v>6905490301</v>
      </c>
      <c r="B2" s="83" t="s">
        <v>262</v>
      </c>
      <c r="C2" s="83" t="s">
        <v>307</v>
      </c>
      <c r="D2" s="82" t="s">
        <v>264</v>
      </c>
      <c r="E2" s="84">
        <v>82226137333</v>
      </c>
      <c r="F2" s="82" t="s">
        <v>265</v>
      </c>
      <c r="G2" s="85" t="s">
        <v>266</v>
      </c>
    </row>
    <row r="3" spans="1:7" ht="15.75">
      <c r="A3" s="82">
        <v>6905490302</v>
      </c>
      <c r="B3" s="83" t="s">
        <v>267</v>
      </c>
      <c r="C3" s="83" t="s">
        <v>435</v>
      </c>
      <c r="D3" s="82" t="s">
        <v>268</v>
      </c>
      <c r="E3" s="84">
        <v>82199315498</v>
      </c>
      <c r="F3" s="82" t="s">
        <v>269</v>
      </c>
      <c r="G3" s="85" t="s">
        <v>270</v>
      </c>
    </row>
    <row r="4" spans="1:7" ht="15.75">
      <c r="A4" s="82">
        <v>6905490303</v>
      </c>
      <c r="B4" s="83" t="s">
        <v>271</v>
      </c>
      <c r="C4" s="83" t="s">
        <v>308</v>
      </c>
      <c r="D4" s="82" t="s">
        <v>272</v>
      </c>
      <c r="E4" s="84">
        <v>81331868310</v>
      </c>
      <c r="F4" s="82" t="s">
        <v>273</v>
      </c>
      <c r="G4" s="85" t="s">
        <v>274</v>
      </c>
    </row>
    <row r="5" spans="1:7" ht="15.75">
      <c r="A5" s="82">
        <v>6905490304</v>
      </c>
      <c r="B5" s="83" t="s">
        <v>275</v>
      </c>
      <c r="C5" s="83" t="s">
        <v>309</v>
      </c>
      <c r="D5" s="85" t="s">
        <v>276</v>
      </c>
      <c r="E5" s="86" t="s">
        <v>277</v>
      </c>
      <c r="F5" s="82" t="s">
        <v>278</v>
      </c>
      <c r="G5" s="85" t="s">
        <v>279</v>
      </c>
    </row>
    <row r="6" spans="1:7" ht="15.75">
      <c r="A6" s="82">
        <v>6905490305</v>
      </c>
      <c r="B6" s="83" t="s">
        <v>280</v>
      </c>
      <c r="C6" s="83" t="s">
        <v>310</v>
      </c>
      <c r="D6" s="87">
        <v>1.9810112200604E+17</v>
      </c>
      <c r="E6" s="86" t="s">
        <v>281</v>
      </c>
      <c r="F6" s="82" t="s">
        <v>282</v>
      </c>
      <c r="G6" s="85" t="s">
        <v>283</v>
      </c>
    </row>
    <row r="7" spans="1:7" ht="15.75">
      <c r="A7" s="82">
        <v>6905490306</v>
      </c>
      <c r="B7" s="88" t="s">
        <v>540</v>
      </c>
      <c r="C7" s="88" t="s">
        <v>311</v>
      </c>
      <c r="D7" s="82" t="s">
        <v>284</v>
      </c>
      <c r="E7" s="86" t="s">
        <v>285</v>
      </c>
      <c r="F7" s="82" t="s">
        <v>286</v>
      </c>
      <c r="G7" s="85" t="s">
        <v>287</v>
      </c>
    </row>
    <row r="8" spans="1:7" ht="15.75">
      <c r="A8" s="89">
        <v>6905490307</v>
      </c>
      <c r="B8" s="83" t="s">
        <v>541</v>
      </c>
      <c r="C8" s="83" t="s">
        <v>372</v>
      </c>
      <c r="D8" s="89" t="s">
        <v>288</v>
      </c>
      <c r="E8" s="90">
        <v>81375647231</v>
      </c>
      <c r="F8" s="89" t="s">
        <v>289</v>
      </c>
      <c r="G8" s="91" t="s">
        <v>290</v>
      </c>
    </row>
    <row r="9" spans="1:7" ht="15.75">
      <c r="A9" s="82">
        <v>6905490308</v>
      </c>
      <c r="B9" s="83" t="s">
        <v>291</v>
      </c>
      <c r="C9" s="83" t="s">
        <v>312</v>
      </c>
      <c r="D9" s="85" t="s">
        <v>292</v>
      </c>
      <c r="E9" s="86" t="s">
        <v>293</v>
      </c>
      <c r="F9" s="82" t="s">
        <v>294</v>
      </c>
      <c r="G9" s="85" t="s">
        <v>295</v>
      </c>
    </row>
    <row r="10" spans="1:7" ht="15.75">
      <c r="A10" s="82">
        <v>6905490309</v>
      </c>
      <c r="B10" s="83" t="s">
        <v>296</v>
      </c>
      <c r="C10" s="83" t="s">
        <v>313</v>
      </c>
      <c r="D10" s="85" t="s">
        <v>297</v>
      </c>
      <c r="E10" s="86" t="s">
        <v>298</v>
      </c>
      <c r="F10" s="82" t="s">
        <v>299</v>
      </c>
      <c r="G10" s="85" t="s">
        <v>300</v>
      </c>
    </row>
    <row r="11" spans="1:7" ht="15.75">
      <c r="A11" s="89">
        <v>6905490311</v>
      </c>
      <c r="B11" s="83" t="s">
        <v>301</v>
      </c>
      <c r="C11" s="83" t="s">
        <v>314</v>
      </c>
      <c r="D11" s="89" t="s">
        <v>302</v>
      </c>
      <c r="E11" s="92" t="s">
        <v>303</v>
      </c>
      <c r="F11" s="89" t="s">
        <v>304</v>
      </c>
      <c r="G11" s="91" t="s">
        <v>305</v>
      </c>
    </row>
    <row r="13" spans="1:7" ht="15.75">
      <c r="C13" s="101" t="s">
        <v>373</v>
      </c>
    </row>
    <row r="14" spans="1:7" ht="15.75">
      <c r="B14" s="101" t="s">
        <v>332</v>
      </c>
    </row>
    <row r="15" spans="1:7">
      <c r="D15" t="s">
        <v>641</v>
      </c>
    </row>
    <row r="16" spans="1:7">
      <c r="A16" s="187" t="s">
        <v>176</v>
      </c>
      <c r="B16" s="188">
        <f>'GUP 1'!H14</f>
        <v>192909100</v>
      </c>
      <c r="D16" t="s">
        <v>642</v>
      </c>
      <c r="E16" s="6">
        <v>14931640</v>
      </c>
    </row>
    <row r="17" spans="1:7">
      <c r="A17" s="187" t="s">
        <v>331</v>
      </c>
      <c r="B17" s="188">
        <f>'GUP 2'!H24</f>
        <v>213809286</v>
      </c>
      <c r="D17" t="s">
        <v>643</v>
      </c>
      <c r="E17" s="6">
        <v>5150000</v>
      </c>
    </row>
    <row r="18" spans="1:7">
      <c r="A18" s="187" t="s">
        <v>550</v>
      </c>
      <c r="B18" s="188">
        <f>'GUP 3'!H12</f>
        <v>181804000</v>
      </c>
    </row>
    <row r="19" spans="1:7">
      <c r="A19" s="187" t="s">
        <v>551</v>
      </c>
      <c r="B19" s="188">
        <f>'GUP 4'!H13</f>
        <v>130958281</v>
      </c>
      <c r="E19" s="18">
        <f>SUM(E16:E18)</f>
        <v>20081640</v>
      </c>
    </row>
    <row r="20" spans="1:7">
      <c r="A20" s="187" t="s">
        <v>552</v>
      </c>
      <c r="B20" s="188">
        <f>'GUP 5'!H23</f>
        <v>144878110</v>
      </c>
    </row>
    <row r="21" spans="1:7">
      <c r="A21" s="187" t="s">
        <v>553</v>
      </c>
      <c r="B21" s="188">
        <f>'GUP 6'!H44</f>
        <v>124587256</v>
      </c>
    </row>
    <row r="22" spans="1:7">
      <c r="A22" s="187" t="s">
        <v>554</v>
      </c>
      <c r="B22" s="188">
        <f>'GUP 7'!I34</f>
        <v>122397822</v>
      </c>
    </row>
    <row r="23" spans="1:7">
      <c r="A23" s="187" t="s">
        <v>555</v>
      </c>
      <c r="B23" s="188">
        <f>'GUP 8'!H18</f>
        <v>138180000</v>
      </c>
    </row>
    <row r="24" spans="1:7">
      <c r="A24" s="187" t="s">
        <v>640</v>
      </c>
      <c r="B24" s="188">
        <f>'GUP 9'!G19</f>
        <v>120984000</v>
      </c>
    </row>
    <row r="25" spans="1:7">
      <c r="A25" s="187"/>
      <c r="B25" s="188"/>
    </row>
    <row r="26" spans="1:7">
      <c r="A26" s="187" t="s">
        <v>556</v>
      </c>
      <c r="B26" s="188">
        <v>539790000</v>
      </c>
    </row>
    <row r="27" spans="1:7">
      <c r="A27" s="187"/>
      <c r="B27" s="188"/>
    </row>
    <row r="28" spans="1:7">
      <c r="A28" s="187" t="s">
        <v>558</v>
      </c>
      <c r="B28" s="188">
        <f>SUM(B16:B27)</f>
        <v>1910297855</v>
      </c>
    </row>
    <row r="29" spans="1:7">
      <c r="B29" s="154"/>
    </row>
    <row r="30" spans="1:7">
      <c r="B30" s="153">
        <f>B28/B31</f>
        <v>8.9000360092422945E-2</v>
      </c>
      <c r="C30">
        <v>100</v>
      </c>
      <c r="D30" s="186">
        <f>B30*C30</f>
        <v>8.9000360092422941</v>
      </c>
      <c r="G30" s="43">
        <v>120906991</v>
      </c>
    </row>
    <row r="31" spans="1:7">
      <c r="A31" t="s">
        <v>557</v>
      </c>
      <c r="B31" s="6">
        <v>21463934000</v>
      </c>
      <c r="C31" s="18">
        <f>B31*6%</f>
        <v>1287836040</v>
      </c>
      <c r="G31" s="177">
        <v>114547366</v>
      </c>
    </row>
    <row r="32" spans="1:7">
      <c r="G32" s="43">
        <f>G30-G31</f>
        <v>6359625</v>
      </c>
    </row>
    <row r="33" spans="7:7">
      <c r="G33">
        <v>287725</v>
      </c>
    </row>
    <row r="34" spans="7:7">
      <c r="G34" s="43">
        <f>G32-G33</f>
        <v>6071900</v>
      </c>
    </row>
  </sheetData>
  <conditionalFormatting sqref="A2:A7">
    <cfRule type="duplicateValues" dxfId="1" priority="2"/>
  </conditionalFormatting>
  <conditionalFormatting sqref="G2:G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9" zoomScale="98" zoomScaleNormal="98" workbookViewId="0">
      <selection activeCell="G21" sqref="G21"/>
    </sheetView>
  </sheetViews>
  <sheetFormatPr defaultRowHeight="15"/>
  <cols>
    <col min="1" max="1" width="5.5703125" customWidth="1"/>
    <col min="2" max="2" width="16.7109375" customWidth="1"/>
    <col min="3" max="3" width="31.42578125" customWidth="1"/>
    <col min="4" max="4" width="30.42578125" customWidth="1"/>
    <col min="5" max="5" width="36" customWidth="1"/>
    <col min="6" max="6" width="20.7109375" style="6" customWidth="1"/>
    <col min="7" max="7" width="16.42578125" style="6" customWidth="1"/>
    <col min="8" max="8" width="18.7109375" style="6" customWidth="1"/>
    <col min="9" max="9" width="14.7109375" customWidth="1"/>
    <col min="10" max="10" width="15" customWidth="1"/>
    <col min="11" max="11" width="19.85546875" customWidth="1"/>
    <col min="12" max="12" width="16" customWidth="1"/>
    <col min="13" max="13" width="14.5703125" customWidth="1"/>
  </cols>
  <sheetData>
    <row r="1" spans="1:13">
      <c r="F1" s="145"/>
      <c r="G1" s="145"/>
    </row>
    <row r="2" spans="1:13">
      <c r="A2" t="s">
        <v>530</v>
      </c>
      <c r="B2" t="s">
        <v>529</v>
      </c>
      <c r="C2" t="s">
        <v>138</v>
      </c>
      <c r="D2" t="s">
        <v>531</v>
      </c>
      <c r="E2" t="s">
        <v>121</v>
      </c>
      <c r="F2" s="151" t="s">
        <v>128</v>
      </c>
      <c r="G2" s="152" t="s">
        <v>129</v>
      </c>
      <c r="H2" s="6" t="s">
        <v>528</v>
      </c>
      <c r="I2" t="s">
        <v>154</v>
      </c>
      <c r="J2" t="s">
        <v>123</v>
      </c>
      <c r="K2" t="s">
        <v>583</v>
      </c>
      <c r="L2" t="s">
        <v>596</v>
      </c>
      <c r="M2" t="s">
        <v>597</v>
      </c>
    </row>
    <row r="3" spans="1:13" ht="60.75">
      <c r="A3">
        <v>1</v>
      </c>
      <c r="C3" s="65" t="s">
        <v>379</v>
      </c>
      <c r="D3" t="s">
        <v>344</v>
      </c>
      <c r="E3" s="182" t="s">
        <v>599</v>
      </c>
      <c r="F3" s="151"/>
      <c r="G3" s="152"/>
      <c r="H3" s="6">
        <v>42000000</v>
      </c>
      <c r="I3" s="6">
        <f t="shared" ref="I3:I22" si="0">H3*2%</f>
        <v>840000</v>
      </c>
      <c r="J3" s="18">
        <f t="shared" ref="J3:J22" si="1">H3-I3</f>
        <v>41160000</v>
      </c>
      <c r="K3" t="s">
        <v>584</v>
      </c>
      <c r="L3" s="180" t="s">
        <v>598</v>
      </c>
      <c r="M3" s="73">
        <v>42243</v>
      </c>
    </row>
    <row r="4" spans="1:13" ht="75">
      <c r="C4" s="65" t="s">
        <v>379</v>
      </c>
      <c r="D4" t="s">
        <v>547</v>
      </c>
      <c r="E4" s="54" t="s">
        <v>549</v>
      </c>
      <c r="H4" s="6">
        <v>45000000</v>
      </c>
      <c r="I4" s="18">
        <f t="shared" si="0"/>
        <v>900000</v>
      </c>
      <c r="J4" s="18">
        <f t="shared" si="1"/>
        <v>44100000</v>
      </c>
      <c r="K4" t="s">
        <v>584</v>
      </c>
      <c r="L4" s="180" t="s">
        <v>593</v>
      </c>
      <c r="M4" s="73">
        <v>45898</v>
      </c>
    </row>
    <row r="5" spans="1:13" ht="75">
      <c r="C5" s="65" t="s">
        <v>379</v>
      </c>
      <c r="D5" t="s">
        <v>547</v>
      </c>
      <c r="E5" s="54" t="s">
        <v>548</v>
      </c>
      <c r="H5" s="6">
        <v>15675000</v>
      </c>
      <c r="I5" s="18">
        <f t="shared" si="0"/>
        <v>313500</v>
      </c>
      <c r="J5" s="18">
        <f t="shared" si="1"/>
        <v>15361500</v>
      </c>
      <c r="K5" t="s">
        <v>584</v>
      </c>
      <c r="L5" s="180" t="s">
        <v>592</v>
      </c>
      <c r="M5" s="73">
        <v>45901</v>
      </c>
    </row>
    <row r="6" spans="1:13" ht="120">
      <c r="C6" s="65" t="s">
        <v>379</v>
      </c>
      <c r="D6" t="s">
        <v>559</v>
      </c>
      <c r="E6" s="54" t="s">
        <v>560</v>
      </c>
      <c r="F6" s="6">
        <v>15750000</v>
      </c>
      <c r="G6" s="6">
        <v>5250000</v>
      </c>
      <c r="H6" s="6">
        <f>SUM(F6:G6)</f>
        <v>21000000</v>
      </c>
      <c r="I6" s="18">
        <f t="shared" si="0"/>
        <v>420000</v>
      </c>
      <c r="J6" s="18">
        <f t="shared" si="1"/>
        <v>20580000</v>
      </c>
      <c r="K6" t="s">
        <v>584</v>
      </c>
      <c r="L6" s="180" t="s">
        <v>595</v>
      </c>
      <c r="M6" s="73">
        <v>45901</v>
      </c>
    </row>
    <row r="7" spans="1:13" ht="120.75" thickBot="1">
      <c r="C7" t="s">
        <v>382</v>
      </c>
      <c r="D7" t="s">
        <v>559</v>
      </c>
      <c r="E7" s="54" t="s">
        <v>561</v>
      </c>
      <c r="F7" s="6">
        <v>15750000</v>
      </c>
      <c r="G7" s="6">
        <v>5250000</v>
      </c>
      <c r="H7" s="6">
        <f>SUM(F7:G7)</f>
        <v>21000000</v>
      </c>
      <c r="I7" s="18">
        <f t="shared" si="0"/>
        <v>420000</v>
      </c>
      <c r="J7" s="18">
        <f t="shared" si="1"/>
        <v>20580000</v>
      </c>
      <c r="K7" t="s">
        <v>584</v>
      </c>
      <c r="L7" s="180" t="s">
        <v>594</v>
      </c>
      <c r="M7" s="73">
        <v>45901</v>
      </c>
    </row>
    <row r="8" spans="1:13" ht="75.75" thickBot="1">
      <c r="C8" t="s">
        <v>382</v>
      </c>
      <c r="D8" t="s">
        <v>108</v>
      </c>
      <c r="E8" s="54" t="s">
        <v>574</v>
      </c>
      <c r="F8" s="6">
        <v>23625000</v>
      </c>
      <c r="G8" s="6">
        <v>7875000</v>
      </c>
      <c r="H8" s="6">
        <v>31500000</v>
      </c>
      <c r="I8" s="18">
        <f t="shared" si="0"/>
        <v>630000</v>
      </c>
      <c r="J8" s="18">
        <f t="shared" si="1"/>
        <v>30870000</v>
      </c>
      <c r="K8" t="s">
        <v>584</v>
      </c>
      <c r="L8" s="181" t="s">
        <v>588</v>
      </c>
      <c r="M8" s="73">
        <v>45903</v>
      </c>
    </row>
    <row r="9" spans="1:13" ht="75" customHeight="1" thickBot="1">
      <c r="C9" s="65" t="s">
        <v>379</v>
      </c>
      <c r="D9" s="53" t="s">
        <v>177</v>
      </c>
      <c r="E9" s="54" t="s">
        <v>575</v>
      </c>
      <c r="F9" s="6">
        <v>23625000</v>
      </c>
      <c r="G9" s="6">
        <v>7875000</v>
      </c>
      <c r="H9" s="6">
        <v>31500000</v>
      </c>
      <c r="I9" s="78">
        <f t="shared" si="0"/>
        <v>630000</v>
      </c>
      <c r="J9" s="50">
        <f t="shared" si="1"/>
        <v>30870000</v>
      </c>
      <c r="K9" t="s">
        <v>584</v>
      </c>
      <c r="L9" s="181" t="s">
        <v>587</v>
      </c>
      <c r="M9" s="73">
        <v>45903</v>
      </c>
    </row>
    <row r="10" spans="1:13" ht="75" customHeight="1">
      <c r="C10" s="65" t="s">
        <v>379</v>
      </c>
      <c r="D10" s="48" t="s">
        <v>317</v>
      </c>
      <c r="E10" s="54" t="s">
        <v>576</v>
      </c>
      <c r="F10" s="6">
        <v>23625000</v>
      </c>
      <c r="G10" s="6">
        <v>7875000</v>
      </c>
      <c r="H10" s="6">
        <v>31500000</v>
      </c>
      <c r="I10" s="78">
        <f t="shared" si="0"/>
        <v>630000</v>
      </c>
      <c r="J10" s="50">
        <f t="shared" si="1"/>
        <v>30870000</v>
      </c>
      <c r="K10" t="s">
        <v>584</v>
      </c>
      <c r="L10" s="180" t="s">
        <v>586</v>
      </c>
      <c r="M10" s="73">
        <v>45903</v>
      </c>
    </row>
    <row r="11" spans="1:13" ht="90">
      <c r="C11" t="s">
        <v>382</v>
      </c>
      <c r="D11" s="48" t="s">
        <v>317</v>
      </c>
      <c r="E11" s="54" t="s">
        <v>577</v>
      </c>
      <c r="F11" s="6">
        <v>15750000</v>
      </c>
      <c r="G11" s="6">
        <v>5250000</v>
      </c>
      <c r="H11" s="6">
        <f>SUM(F11:G11)</f>
        <v>21000000</v>
      </c>
      <c r="I11" s="78">
        <f t="shared" si="0"/>
        <v>420000</v>
      </c>
      <c r="J11" s="50">
        <f t="shared" si="1"/>
        <v>20580000</v>
      </c>
      <c r="K11" t="s">
        <v>584</v>
      </c>
      <c r="L11" s="180" t="s">
        <v>585</v>
      </c>
      <c r="M11" s="73">
        <v>45903</v>
      </c>
    </row>
    <row r="12" spans="1:13" ht="75">
      <c r="C12" s="65" t="s">
        <v>379</v>
      </c>
      <c r="D12" t="s">
        <v>532</v>
      </c>
      <c r="E12" s="54" t="s">
        <v>615</v>
      </c>
      <c r="F12" s="6">
        <f>H12-G12</f>
        <v>31185000</v>
      </c>
      <c r="G12" s="6">
        <v>12375000</v>
      </c>
      <c r="H12" s="6">
        <v>43560000</v>
      </c>
      <c r="I12" s="78">
        <f t="shared" si="0"/>
        <v>871200</v>
      </c>
      <c r="J12" s="50">
        <f t="shared" si="1"/>
        <v>42688800</v>
      </c>
      <c r="K12" s="48" t="s">
        <v>584</v>
      </c>
      <c r="L12" s="180" t="s">
        <v>625</v>
      </c>
      <c r="M12" s="73">
        <v>45909</v>
      </c>
    </row>
    <row r="13" spans="1:13" ht="120">
      <c r="C13" s="65" t="s">
        <v>379</v>
      </c>
      <c r="D13" t="s">
        <v>333</v>
      </c>
      <c r="E13" s="54" t="s">
        <v>580</v>
      </c>
      <c r="F13" s="6">
        <v>33750000</v>
      </c>
      <c r="G13" s="6">
        <v>11250000</v>
      </c>
      <c r="H13" s="6">
        <v>45000000</v>
      </c>
      <c r="I13" s="78">
        <f t="shared" si="0"/>
        <v>900000</v>
      </c>
      <c r="J13" s="50">
        <f t="shared" si="1"/>
        <v>44100000</v>
      </c>
      <c r="K13" t="s">
        <v>584</v>
      </c>
      <c r="L13" s="180" t="s">
        <v>590</v>
      </c>
      <c r="M13" s="73">
        <v>45904</v>
      </c>
    </row>
    <row r="14" spans="1:13" ht="75">
      <c r="C14" s="65" t="s">
        <v>379</v>
      </c>
      <c r="D14" t="s">
        <v>581</v>
      </c>
      <c r="E14" s="54" t="s">
        <v>582</v>
      </c>
      <c r="H14" s="6">
        <v>49500000</v>
      </c>
      <c r="I14" s="78">
        <f t="shared" si="0"/>
        <v>990000</v>
      </c>
      <c r="J14" s="50">
        <f t="shared" si="1"/>
        <v>48510000</v>
      </c>
      <c r="K14" t="s">
        <v>584</v>
      </c>
      <c r="L14" s="180" t="s">
        <v>591</v>
      </c>
      <c r="M14" s="73">
        <v>45904</v>
      </c>
    </row>
    <row r="15" spans="1:13" ht="75">
      <c r="C15" s="65" t="s">
        <v>379</v>
      </c>
      <c r="D15" t="s">
        <v>581</v>
      </c>
      <c r="E15" s="54" t="s">
        <v>600</v>
      </c>
      <c r="H15" s="6">
        <v>17175000</v>
      </c>
      <c r="I15" s="18">
        <f t="shared" si="0"/>
        <v>343500</v>
      </c>
      <c r="J15" s="18">
        <f t="shared" si="1"/>
        <v>16831500</v>
      </c>
      <c r="K15" t="s">
        <v>584</v>
      </c>
      <c r="L15" s="180" t="s">
        <v>614</v>
      </c>
      <c r="M15" s="73">
        <v>45908</v>
      </c>
    </row>
    <row r="16" spans="1:13" ht="75">
      <c r="C16" t="s">
        <v>382</v>
      </c>
      <c r="D16" t="s">
        <v>421</v>
      </c>
      <c r="E16" s="54" t="s">
        <v>607</v>
      </c>
      <c r="H16" s="6">
        <v>15750000</v>
      </c>
      <c r="I16" s="78">
        <f t="shared" si="0"/>
        <v>315000</v>
      </c>
      <c r="J16" s="50">
        <f t="shared" si="1"/>
        <v>15435000</v>
      </c>
      <c r="K16" t="s">
        <v>584</v>
      </c>
      <c r="L16" s="180" t="s">
        <v>613</v>
      </c>
      <c r="M16" s="73">
        <v>45909</v>
      </c>
    </row>
    <row r="17" spans="3:13" ht="75">
      <c r="C17" s="65" t="s">
        <v>379</v>
      </c>
      <c r="D17" t="s">
        <v>421</v>
      </c>
      <c r="E17" s="54" t="s">
        <v>608</v>
      </c>
      <c r="H17" s="6">
        <v>15750000</v>
      </c>
      <c r="I17" s="183">
        <f t="shared" si="0"/>
        <v>315000</v>
      </c>
      <c r="J17" s="184">
        <f t="shared" si="1"/>
        <v>15435000</v>
      </c>
      <c r="K17" t="s">
        <v>584</v>
      </c>
      <c r="L17" s="180" t="s">
        <v>612</v>
      </c>
      <c r="M17" s="73">
        <v>45909</v>
      </c>
    </row>
    <row r="18" spans="3:13" ht="75">
      <c r="C18" s="65" t="s">
        <v>379</v>
      </c>
      <c r="D18" t="s">
        <v>38</v>
      </c>
      <c r="E18" s="54" t="s">
        <v>611</v>
      </c>
      <c r="F18" s="6">
        <v>23625000</v>
      </c>
      <c r="G18" s="6">
        <v>7875000</v>
      </c>
      <c r="H18" s="6">
        <v>31500000</v>
      </c>
      <c r="I18" s="183">
        <f t="shared" si="0"/>
        <v>630000</v>
      </c>
      <c r="J18" s="184">
        <f t="shared" si="1"/>
        <v>30870000</v>
      </c>
      <c r="K18" t="s">
        <v>584</v>
      </c>
      <c r="L18" s="180" t="s">
        <v>623</v>
      </c>
      <c r="M18" s="73">
        <v>45909</v>
      </c>
    </row>
    <row r="19" spans="3:13" ht="75">
      <c r="C19" s="65" t="s">
        <v>379</v>
      </c>
      <c r="D19" t="s">
        <v>532</v>
      </c>
      <c r="E19" s="54" t="s">
        <v>616</v>
      </c>
      <c r="F19" s="6">
        <f>H19-G19</f>
        <v>31185000</v>
      </c>
      <c r="G19" s="6">
        <v>12375000</v>
      </c>
      <c r="H19" s="6">
        <v>43560000</v>
      </c>
      <c r="I19" s="183">
        <f t="shared" si="0"/>
        <v>871200</v>
      </c>
      <c r="J19" s="184">
        <f t="shared" si="1"/>
        <v>42688800</v>
      </c>
      <c r="K19" t="s">
        <v>584</v>
      </c>
      <c r="L19" s="180" t="s">
        <v>624</v>
      </c>
      <c r="M19" s="73">
        <v>45909</v>
      </c>
    </row>
    <row r="20" spans="3:13" ht="75">
      <c r="C20" s="65" t="s">
        <v>379</v>
      </c>
      <c r="D20" t="s">
        <v>532</v>
      </c>
      <c r="E20" s="54" t="s">
        <v>617</v>
      </c>
      <c r="F20" s="6">
        <f>H20-G20</f>
        <v>13365000</v>
      </c>
      <c r="G20" s="6">
        <v>4455000</v>
      </c>
      <c r="H20" s="6">
        <v>17820000</v>
      </c>
      <c r="I20" s="183">
        <f t="shared" si="0"/>
        <v>356400</v>
      </c>
      <c r="J20" s="184">
        <f t="shared" si="1"/>
        <v>17463600</v>
      </c>
      <c r="K20" t="s">
        <v>584</v>
      </c>
      <c r="L20" s="180" t="s">
        <v>626</v>
      </c>
      <c r="M20" s="73">
        <v>45909</v>
      </c>
    </row>
    <row r="21" spans="3:13" ht="15.75">
      <c r="C21" s="65"/>
      <c r="E21" s="54"/>
      <c r="H21" s="6">
        <f>SUM(H3:H20)</f>
        <v>539790000</v>
      </c>
      <c r="I21" s="183"/>
      <c r="J21" s="184"/>
      <c r="L21" s="180"/>
      <c r="M21" s="73"/>
    </row>
    <row r="22" spans="3:13" ht="60.75">
      <c r="C22" s="65" t="s">
        <v>379</v>
      </c>
      <c r="D22" t="s">
        <v>344</v>
      </c>
      <c r="E22" s="185" t="s">
        <v>618</v>
      </c>
      <c r="F22" s="6">
        <v>31500000</v>
      </c>
      <c r="G22" s="6">
        <v>10500000</v>
      </c>
      <c r="H22" s="6">
        <v>42000000</v>
      </c>
      <c r="I22" s="183">
        <f t="shared" si="0"/>
        <v>840000</v>
      </c>
      <c r="J22" s="184">
        <f t="shared" si="1"/>
        <v>41160000</v>
      </c>
      <c r="K22" t="s">
        <v>584</v>
      </c>
    </row>
    <row r="30" spans="3:13">
      <c r="H30" s="6">
        <f>SUM(H3:H29)</f>
        <v>1121580000</v>
      </c>
    </row>
  </sheetData>
  <autoFilter ref="A2:M20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J4" sqref="J4"/>
    </sheetView>
  </sheetViews>
  <sheetFormatPr defaultRowHeight="15"/>
  <cols>
    <col min="2" max="2" width="21.5703125" customWidth="1"/>
    <col min="3" max="3" width="39.42578125" customWidth="1"/>
    <col min="4" max="4" width="22.85546875" style="6" customWidth="1"/>
    <col min="5" max="5" width="15" style="6" customWidth="1"/>
    <col min="6" max="6" width="15.85546875" style="6" customWidth="1"/>
    <col min="7" max="7" width="15.5703125" style="6" customWidth="1"/>
  </cols>
  <sheetData>
    <row r="1" spans="1:7">
      <c r="B1" t="s">
        <v>627</v>
      </c>
      <c r="D1" s="6" t="s">
        <v>122</v>
      </c>
      <c r="E1" s="6" t="s">
        <v>628</v>
      </c>
      <c r="F1" s="6" t="s">
        <v>639</v>
      </c>
      <c r="G1" s="6" t="s">
        <v>123</v>
      </c>
    </row>
    <row r="2" spans="1:7" ht="60">
      <c r="A2">
        <v>1</v>
      </c>
      <c r="B2" t="s">
        <v>107</v>
      </c>
      <c r="C2" s="54" t="s">
        <v>631</v>
      </c>
      <c r="D2" s="6">
        <v>4500000</v>
      </c>
      <c r="E2" s="6">
        <v>445946</v>
      </c>
      <c r="F2" s="6">
        <v>81081</v>
      </c>
      <c r="G2" s="6">
        <f>D2-E2-F2</f>
        <v>3972973</v>
      </c>
    </row>
    <row r="3" spans="1:7" ht="60">
      <c r="A3">
        <v>2</v>
      </c>
      <c r="B3" t="s">
        <v>39</v>
      </c>
      <c r="C3" s="54" t="s">
        <v>632</v>
      </c>
      <c r="D3" s="6">
        <v>5400000</v>
      </c>
      <c r="E3" s="6">
        <v>535135</v>
      </c>
      <c r="F3" s="6">
        <v>97297</v>
      </c>
      <c r="G3" s="6">
        <f>D3-E3-F3</f>
        <v>4767568</v>
      </c>
    </row>
    <row r="4" spans="1:7" ht="60">
      <c r="A4">
        <v>3</v>
      </c>
      <c r="B4" t="s">
        <v>22</v>
      </c>
      <c r="C4" s="54" t="s">
        <v>633</v>
      </c>
      <c r="D4" s="6">
        <v>5850000</v>
      </c>
      <c r="E4" s="6">
        <v>579730</v>
      </c>
      <c r="F4" s="6">
        <v>105405</v>
      </c>
      <c r="G4" s="6">
        <f>D4-E4-F4</f>
        <v>5164865</v>
      </c>
    </row>
    <row r="5" spans="1:7" ht="60">
      <c r="A5">
        <v>4</v>
      </c>
      <c r="B5" t="s">
        <v>629</v>
      </c>
      <c r="C5" s="54" t="s">
        <v>634</v>
      </c>
      <c r="D5" s="6">
        <v>4200000</v>
      </c>
      <c r="E5" s="6">
        <v>416216</v>
      </c>
      <c r="F5" s="6">
        <v>75676</v>
      </c>
      <c r="G5" s="6">
        <f t="shared" ref="G5:G9" si="0">D5-E5-F5</f>
        <v>3708108</v>
      </c>
    </row>
    <row r="6" spans="1:7" ht="60">
      <c r="A6">
        <v>5</v>
      </c>
      <c r="B6" t="s">
        <v>630</v>
      </c>
      <c r="C6" s="54" t="s">
        <v>638</v>
      </c>
      <c r="D6" s="6">
        <v>6080000</v>
      </c>
      <c r="E6" s="6">
        <v>602522.5225225226</v>
      </c>
      <c r="F6" s="6">
        <v>109549.54954954956</v>
      </c>
      <c r="G6" s="6">
        <f t="shared" si="0"/>
        <v>5367927.927927928</v>
      </c>
    </row>
    <row r="7" spans="1:7" ht="60">
      <c r="A7">
        <v>6</v>
      </c>
      <c r="B7" t="s">
        <v>16</v>
      </c>
      <c r="C7" s="54" t="s">
        <v>636</v>
      </c>
      <c r="D7" s="6">
        <v>5700000</v>
      </c>
      <c r="E7" s="6">
        <v>564864.86486486497</v>
      </c>
      <c r="F7" s="6">
        <v>102702.70270270272</v>
      </c>
      <c r="G7" s="6">
        <f t="shared" si="0"/>
        <v>5032432.4324324317</v>
      </c>
    </row>
    <row r="8" spans="1:7" ht="60">
      <c r="A8">
        <v>7</v>
      </c>
      <c r="B8" t="s">
        <v>26</v>
      </c>
      <c r="C8" s="54" t="s">
        <v>635</v>
      </c>
      <c r="D8" s="6">
        <v>5850000</v>
      </c>
      <c r="E8" s="6">
        <v>579730</v>
      </c>
      <c r="F8" s="6">
        <v>105405</v>
      </c>
      <c r="G8" s="6">
        <f t="shared" si="0"/>
        <v>5164865</v>
      </c>
    </row>
    <row r="9" spans="1:7" ht="60">
      <c r="A9">
        <v>8</v>
      </c>
      <c r="B9" t="s">
        <v>9</v>
      </c>
      <c r="C9" s="54" t="s">
        <v>637</v>
      </c>
      <c r="D9" s="6">
        <v>5850000</v>
      </c>
      <c r="E9" s="6">
        <v>579730</v>
      </c>
      <c r="F9" s="6">
        <v>105405</v>
      </c>
      <c r="G9" s="6">
        <f t="shared" si="0"/>
        <v>5164865</v>
      </c>
    </row>
    <row r="11" spans="1:7">
      <c r="D11" s="6">
        <f>SUM(D2:D10)</f>
        <v>43430000</v>
      </c>
      <c r="E11" s="6">
        <f>SUM(E2:E10)</f>
        <v>4303874.3873873875</v>
      </c>
      <c r="F11" s="6">
        <f>SUM(F2:F10)</f>
        <v>782521.25225225231</v>
      </c>
      <c r="G11" s="6">
        <f t="shared" ref="G11" si="1">SUM(G2:G10)</f>
        <v>38343604.360360354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C7" sqref="C7"/>
    </sheetView>
  </sheetViews>
  <sheetFormatPr defaultRowHeight="15"/>
  <cols>
    <col min="1" max="1" width="6" customWidth="1"/>
    <col min="2" max="2" width="23.5703125" customWidth="1"/>
    <col min="3" max="3" width="16.140625" customWidth="1"/>
    <col min="4" max="4" width="12" customWidth="1"/>
    <col min="5" max="5" width="17.140625" style="6" customWidth="1"/>
    <col min="6" max="6" width="14.28515625" customWidth="1"/>
    <col min="7" max="7" width="18.7109375" customWidth="1"/>
    <col min="8" max="8" width="12.28515625" bestFit="1" customWidth="1"/>
  </cols>
  <sheetData>
    <row r="2" spans="1:16">
      <c r="A2" t="s">
        <v>76</v>
      </c>
      <c r="B2" t="s">
        <v>77</v>
      </c>
      <c r="C2" t="s">
        <v>78</v>
      </c>
      <c r="D2" t="s">
        <v>79</v>
      </c>
      <c r="E2" s="6" t="s">
        <v>80</v>
      </c>
      <c r="F2" t="s">
        <v>81</v>
      </c>
      <c r="G2" t="s">
        <v>82</v>
      </c>
    </row>
    <row r="3" spans="1:16">
      <c r="A3">
        <v>1</v>
      </c>
      <c r="B3" t="s">
        <v>83</v>
      </c>
      <c r="C3" s="17" t="s">
        <v>84</v>
      </c>
      <c r="D3" t="s">
        <v>12</v>
      </c>
      <c r="E3" s="6">
        <v>4500000</v>
      </c>
      <c r="G3" s="18">
        <f t="shared" ref="G3:G9" si="0">E3-F3</f>
        <v>4500000</v>
      </c>
      <c r="H3" t="s">
        <v>85</v>
      </c>
    </row>
    <row r="4" spans="1:16">
      <c r="A4">
        <v>2</v>
      </c>
      <c r="B4" t="s">
        <v>86</v>
      </c>
      <c r="C4" s="17" t="s">
        <v>87</v>
      </c>
      <c r="D4" t="s">
        <v>12</v>
      </c>
      <c r="E4" s="6">
        <v>4500000</v>
      </c>
      <c r="G4" s="18">
        <f t="shared" si="0"/>
        <v>4500000</v>
      </c>
      <c r="H4" t="s">
        <v>85</v>
      </c>
    </row>
    <row r="5" spans="1:16">
      <c r="A5">
        <v>3</v>
      </c>
      <c r="B5" t="s">
        <v>30</v>
      </c>
      <c r="C5" s="17" t="s">
        <v>32</v>
      </c>
      <c r="D5" t="s">
        <v>12</v>
      </c>
      <c r="E5" s="19">
        <v>19865600</v>
      </c>
      <c r="F5" s="18">
        <f>E5*2%</f>
        <v>397312</v>
      </c>
      <c r="G5" s="18">
        <f t="shared" si="0"/>
        <v>19468288</v>
      </c>
      <c r="H5" t="s">
        <v>85</v>
      </c>
    </row>
    <row r="6" spans="1:16">
      <c r="A6" s="20">
        <v>4</v>
      </c>
      <c r="B6" s="20" t="s">
        <v>15</v>
      </c>
      <c r="C6" s="21" t="s">
        <v>19</v>
      </c>
      <c r="D6" s="20" t="s">
        <v>18</v>
      </c>
      <c r="E6" s="22">
        <f>43072050+16891+338+7</f>
        <v>43089286</v>
      </c>
      <c r="F6" s="23">
        <f>E6*2%</f>
        <v>861785.72</v>
      </c>
      <c r="G6" s="18">
        <f t="shared" si="0"/>
        <v>42227500.280000001</v>
      </c>
      <c r="H6" t="s">
        <v>85</v>
      </c>
      <c r="I6" s="23"/>
    </row>
    <row r="7" spans="1:16">
      <c r="A7" s="20">
        <v>5</v>
      </c>
      <c r="B7" s="20" t="s">
        <v>34</v>
      </c>
      <c r="C7" s="17" t="s">
        <v>36</v>
      </c>
      <c r="D7" s="20" t="s">
        <v>35</v>
      </c>
      <c r="E7" s="22">
        <v>47778500</v>
      </c>
      <c r="F7" s="23">
        <f>E7*2%</f>
        <v>955570</v>
      </c>
      <c r="G7" s="23">
        <f t="shared" si="0"/>
        <v>46822930</v>
      </c>
      <c r="H7" t="s">
        <v>88</v>
      </c>
    </row>
    <row r="8" spans="1:16">
      <c r="A8" s="20">
        <v>6</v>
      </c>
      <c r="B8" s="20" t="s">
        <v>8</v>
      </c>
      <c r="C8" s="21" t="s">
        <v>13</v>
      </c>
      <c r="D8" s="20" t="s">
        <v>12</v>
      </c>
      <c r="E8" s="22">
        <v>12000000</v>
      </c>
      <c r="F8" s="23">
        <f>E8*2%</f>
        <v>240000</v>
      </c>
      <c r="G8" s="23">
        <f t="shared" si="0"/>
        <v>11760000</v>
      </c>
      <c r="H8" t="s">
        <v>88</v>
      </c>
    </row>
    <row r="9" spans="1:16" s="24" customFormat="1">
      <c r="A9" s="20"/>
      <c r="B9" s="20"/>
      <c r="C9" s="20"/>
      <c r="D9" s="20"/>
      <c r="E9" s="22">
        <v>12000000</v>
      </c>
      <c r="F9" s="23">
        <f>E9*2%</f>
        <v>240000</v>
      </c>
      <c r="G9" s="23">
        <f t="shared" si="0"/>
        <v>11760000</v>
      </c>
      <c r="H9" s="24" t="s">
        <v>88</v>
      </c>
    </row>
    <row r="10" spans="1:16">
      <c r="A10">
        <v>7</v>
      </c>
      <c r="B10" t="s">
        <v>89</v>
      </c>
      <c r="C10" s="17" t="s">
        <v>90</v>
      </c>
      <c r="D10" t="s">
        <v>18</v>
      </c>
      <c r="E10" s="22">
        <v>3000000</v>
      </c>
      <c r="F10" s="23"/>
      <c r="G10" s="23">
        <f t="shared" ref="G10:G18" si="1">E10-F10</f>
        <v>3000000</v>
      </c>
      <c r="H10" t="s">
        <v>88</v>
      </c>
    </row>
    <row r="11" spans="1:16">
      <c r="A11">
        <v>8</v>
      </c>
      <c r="B11" t="s">
        <v>91</v>
      </c>
      <c r="C11" s="21" t="s">
        <v>92</v>
      </c>
      <c r="D11" t="s">
        <v>93</v>
      </c>
      <c r="E11" s="6">
        <v>3000000</v>
      </c>
      <c r="F11" s="23"/>
      <c r="G11" s="23">
        <f t="shared" si="1"/>
        <v>3000000</v>
      </c>
      <c r="H11" t="s">
        <v>88</v>
      </c>
    </row>
    <row r="12" spans="1:16">
      <c r="A12">
        <v>9</v>
      </c>
      <c r="B12" t="s">
        <v>94</v>
      </c>
      <c r="C12" s="21" t="s">
        <v>95</v>
      </c>
      <c r="D12" t="s">
        <v>93</v>
      </c>
      <c r="E12" s="6">
        <v>3000000</v>
      </c>
      <c r="F12" s="23"/>
      <c r="G12" s="23">
        <f t="shared" si="1"/>
        <v>3000000</v>
      </c>
      <c r="H12" t="s">
        <v>88</v>
      </c>
    </row>
    <row r="13" spans="1:16">
      <c r="A13">
        <v>10</v>
      </c>
      <c r="B13" s="25" t="s">
        <v>64</v>
      </c>
      <c r="C13" s="26" t="s">
        <v>28</v>
      </c>
      <c r="D13" t="s">
        <v>12</v>
      </c>
      <c r="E13" s="6">
        <v>18375000</v>
      </c>
      <c r="F13" s="23">
        <f t="shared" ref="F13:F18" si="2">E13*2%</f>
        <v>367500</v>
      </c>
      <c r="G13" s="23">
        <f t="shared" si="1"/>
        <v>18007500</v>
      </c>
      <c r="H13" t="s">
        <v>88</v>
      </c>
      <c r="K13" s="27" t="s">
        <v>96</v>
      </c>
      <c r="L13" s="28" t="s">
        <v>97</v>
      </c>
      <c r="M13" t="s">
        <v>18</v>
      </c>
      <c r="N13" s="29">
        <v>1000000</v>
      </c>
      <c r="O13" s="30">
        <f>N13*5%</f>
        <v>50000</v>
      </c>
      <c r="P13" s="31">
        <f>N13-O13</f>
        <v>950000</v>
      </c>
    </row>
    <row r="14" spans="1:16" ht="15.75">
      <c r="A14">
        <v>11</v>
      </c>
      <c r="B14" s="25" t="s">
        <v>38</v>
      </c>
      <c r="C14" s="26" t="s">
        <v>42</v>
      </c>
      <c r="D14" t="s">
        <v>98</v>
      </c>
      <c r="E14" s="6">
        <v>18000000</v>
      </c>
      <c r="F14" s="23">
        <f t="shared" si="2"/>
        <v>360000</v>
      </c>
      <c r="G14" s="23">
        <f t="shared" si="1"/>
        <v>17640000</v>
      </c>
      <c r="H14" t="s">
        <v>88</v>
      </c>
      <c r="K14" s="32" t="s">
        <v>99</v>
      </c>
      <c r="L14" s="26" t="s">
        <v>100</v>
      </c>
      <c r="M14" t="s">
        <v>12</v>
      </c>
      <c r="N14" s="29">
        <v>2000000</v>
      </c>
      <c r="O14" s="33"/>
      <c r="P14" s="31">
        <f>N14-O14</f>
        <v>2000000</v>
      </c>
    </row>
    <row r="15" spans="1:16">
      <c r="A15">
        <v>12</v>
      </c>
      <c r="B15" t="s">
        <v>101</v>
      </c>
      <c r="C15" s="21" t="s">
        <v>102</v>
      </c>
      <c r="D15" t="s">
        <v>12</v>
      </c>
      <c r="E15" s="6">
        <v>16200000</v>
      </c>
      <c r="F15" s="23">
        <f t="shared" si="2"/>
        <v>324000</v>
      </c>
      <c r="G15" s="23">
        <f t="shared" si="1"/>
        <v>15876000</v>
      </c>
      <c r="H15" t="s">
        <v>88</v>
      </c>
      <c r="K15" s="27" t="s">
        <v>103</v>
      </c>
      <c r="L15" s="28" t="s">
        <v>104</v>
      </c>
      <c r="M15" t="s">
        <v>12</v>
      </c>
      <c r="N15" s="29">
        <v>2000000</v>
      </c>
      <c r="O15" s="33"/>
      <c r="P15" s="31">
        <f>N15-O15</f>
        <v>2000000</v>
      </c>
    </row>
    <row r="16" spans="1:16">
      <c r="A16">
        <v>13</v>
      </c>
      <c r="B16" t="s">
        <v>101</v>
      </c>
      <c r="C16" s="21" t="s">
        <v>102</v>
      </c>
      <c r="D16" t="s">
        <v>12</v>
      </c>
      <c r="E16" s="6">
        <v>10800000</v>
      </c>
      <c r="F16" s="23">
        <f t="shared" si="2"/>
        <v>216000</v>
      </c>
      <c r="G16" s="23">
        <f t="shared" si="1"/>
        <v>10584000</v>
      </c>
      <c r="H16" t="s">
        <v>88</v>
      </c>
      <c r="K16" s="27" t="s">
        <v>105</v>
      </c>
      <c r="L16" s="34" t="s">
        <v>106</v>
      </c>
      <c r="M16" t="s">
        <v>12</v>
      </c>
      <c r="N16" s="29">
        <v>2000000</v>
      </c>
      <c r="O16" s="33"/>
      <c r="P16" s="31">
        <f>N16-O16</f>
        <v>2000000</v>
      </c>
    </row>
    <row r="17" spans="1:16">
      <c r="A17">
        <v>14</v>
      </c>
      <c r="B17" t="s">
        <v>118</v>
      </c>
      <c r="C17" s="17" t="s">
        <v>109</v>
      </c>
      <c r="D17" t="s">
        <v>111</v>
      </c>
      <c r="E17" s="6">
        <v>13980000</v>
      </c>
      <c r="F17" s="23">
        <f t="shared" si="2"/>
        <v>279600</v>
      </c>
      <c r="G17" s="23">
        <f t="shared" si="1"/>
        <v>13700400</v>
      </c>
      <c r="H17" t="s">
        <v>88</v>
      </c>
      <c r="K17" s="27"/>
      <c r="L17" s="34"/>
      <c r="N17" s="29"/>
      <c r="O17" s="33"/>
      <c r="P17" s="31"/>
    </row>
    <row r="18" spans="1:16">
      <c r="A18">
        <v>15</v>
      </c>
      <c r="B18" t="s">
        <v>119</v>
      </c>
      <c r="C18" s="17" t="s">
        <v>109</v>
      </c>
      <c r="D18" t="s">
        <v>111</v>
      </c>
      <c r="E18" s="6">
        <v>5910000</v>
      </c>
      <c r="F18" s="23">
        <f t="shared" si="2"/>
        <v>118200</v>
      </c>
      <c r="G18" s="23">
        <f t="shared" si="1"/>
        <v>5791800</v>
      </c>
      <c r="H18" t="s">
        <v>88</v>
      </c>
      <c r="K18" s="27"/>
      <c r="L18" s="34"/>
      <c r="N18" s="29"/>
      <c r="O18" s="33"/>
      <c r="P18" s="31"/>
    </row>
    <row r="19" spans="1:16">
      <c r="C19" s="17"/>
      <c r="F19" s="23"/>
      <c r="G19" s="23"/>
      <c r="K19" s="27"/>
      <c r="L19" s="34"/>
      <c r="N19" s="29"/>
      <c r="O19" s="33"/>
      <c r="P19" s="31"/>
    </row>
    <row r="20" spans="1:16">
      <c r="B20" s="25"/>
      <c r="C20" s="34"/>
      <c r="E20" s="6">
        <v>240000000</v>
      </c>
      <c r="F20" s="18">
        <f>SUM(F5:F18)</f>
        <v>4359967.72</v>
      </c>
      <c r="G20" s="23">
        <f>SUM(G3:G18)</f>
        <v>231638418.28</v>
      </c>
      <c r="H20" s="18">
        <f>E20-F20-G20</f>
        <v>4001614</v>
      </c>
    </row>
    <row r="21" spans="1:16">
      <c r="B21" s="25"/>
      <c r="C21" s="34"/>
      <c r="G21" s="23"/>
    </row>
    <row r="22" spans="1:16">
      <c r="H22" s="18"/>
      <c r="I22" s="18"/>
    </row>
    <row r="23" spans="1:16">
      <c r="H23" s="18"/>
    </row>
    <row r="24" spans="1:16">
      <c r="C24" s="26"/>
      <c r="G24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D1" zoomScale="115" zoomScaleNormal="115" workbookViewId="0">
      <selection activeCell="E10" sqref="E10"/>
    </sheetView>
  </sheetViews>
  <sheetFormatPr defaultRowHeight="15.75"/>
  <cols>
    <col min="2" max="2" width="28.28515625" customWidth="1"/>
    <col min="3" max="3" width="16.85546875" customWidth="1"/>
    <col min="4" max="4" width="29.140625" style="35" customWidth="1"/>
    <col min="5" max="5" width="58.42578125" customWidth="1"/>
    <col min="6" max="6" width="13.5703125" style="6" customWidth="1"/>
    <col min="7" max="7" width="12.7109375" style="6" customWidth="1"/>
    <col min="8" max="8" width="16.5703125" customWidth="1"/>
    <col min="9" max="9" width="13.28515625" customWidth="1"/>
    <col min="10" max="10" width="20" customWidth="1"/>
  </cols>
  <sheetData>
    <row r="1" spans="1:11">
      <c r="B1" t="s">
        <v>138</v>
      </c>
      <c r="C1" t="s">
        <v>140</v>
      </c>
      <c r="D1" s="35" t="s">
        <v>120</v>
      </c>
      <c r="E1" t="s">
        <v>121</v>
      </c>
      <c r="F1" s="6" t="s">
        <v>128</v>
      </c>
      <c r="G1" s="6" t="s">
        <v>129</v>
      </c>
      <c r="H1" t="s">
        <v>122</v>
      </c>
      <c r="I1" t="s">
        <v>81</v>
      </c>
      <c r="J1" t="s">
        <v>123</v>
      </c>
    </row>
    <row r="2" spans="1:11" s="33" customFormat="1">
      <c r="A2" s="33">
        <v>1</v>
      </c>
      <c r="B2" s="33" t="s">
        <v>141</v>
      </c>
      <c r="C2" s="36">
        <v>45858</v>
      </c>
      <c r="D2" s="37" t="s">
        <v>8</v>
      </c>
      <c r="E2" s="33" t="s">
        <v>134</v>
      </c>
      <c r="F2" s="29">
        <v>10500000</v>
      </c>
      <c r="G2" s="29">
        <v>1500000</v>
      </c>
      <c r="H2" s="38">
        <v>12000000</v>
      </c>
      <c r="I2" s="30">
        <f>H2*2%</f>
        <v>240000</v>
      </c>
      <c r="J2" s="30">
        <f>H2-I2</f>
        <v>11760000</v>
      </c>
    </row>
    <row r="3" spans="1:11" s="33" customFormat="1">
      <c r="A3" s="33">
        <v>2</v>
      </c>
      <c r="B3" s="33" t="s">
        <v>139</v>
      </c>
      <c r="C3" s="36">
        <v>45858</v>
      </c>
      <c r="D3" s="37" t="s">
        <v>8</v>
      </c>
      <c r="E3" s="33" t="s">
        <v>135</v>
      </c>
      <c r="F3" s="29">
        <v>10500000</v>
      </c>
      <c r="G3" s="29">
        <v>1500000</v>
      </c>
      <c r="H3" s="38">
        <v>12000000</v>
      </c>
      <c r="I3" s="30">
        <f t="shared" ref="I3:I11" si="0">H3*2%</f>
        <v>240000</v>
      </c>
      <c r="J3" s="30">
        <f t="shared" ref="J3:J13" si="1">H3-I3</f>
        <v>11760000</v>
      </c>
    </row>
    <row r="4" spans="1:11" s="33" customFormat="1">
      <c r="A4" s="33">
        <v>3</v>
      </c>
      <c r="B4" s="33" t="s">
        <v>148</v>
      </c>
      <c r="C4" s="36">
        <v>45862</v>
      </c>
      <c r="D4" s="37" t="s">
        <v>64</v>
      </c>
      <c r="E4" s="33" t="s">
        <v>133</v>
      </c>
      <c r="F4" s="29">
        <v>7875000</v>
      </c>
      <c r="G4" s="29">
        <v>10500000</v>
      </c>
      <c r="H4" s="29">
        <v>18375000</v>
      </c>
      <c r="I4" s="30">
        <f t="shared" si="0"/>
        <v>367500</v>
      </c>
      <c r="J4" s="30">
        <f t="shared" si="1"/>
        <v>18007500</v>
      </c>
      <c r="K4" s="33" t="s">
        <v>137</v>
      </c>
    </row>
    <row r="5" spans="1:11" s="33" customFormat="1">
      <c r="A5" s="33">
        <v>4</v>
      </c>
      <c r="B5" s="33" t="s">
        <v>139</v>
      </c>
      <c r="C5" s="36">
        <v>45857</v>
      </c>
      <c r="D5" s="37" t="s">
        <v>30</v>
      </c>
      <c r="E5" s="33" t="s">
        <v>132</v>
      </c>
      <c r="F5" s="29">
        <v>17065600</v>
      </c>
      <c r="G5" s="29">
        <v>2800000</v>
      </c>
      <c r="H5" s="39">
        <v>19865600</v>
      </c>
      <c r="I5" s="30">
        <f t="shared" si="0"/>
        <v>397312</v>
      </c>
      <c r="J5" s="30">
        <f t="shared" si="1"/>
        <v>19468288</v>
      </c>
    </row>
    <row r="6" spans="1:11" s="33" customFormat="1">
      <c r="A6" s="33">
        <v>5</v>
      </c>
      <c r="B6" s="33" t="s">
        <v>139</v>
      </c>
      <c r="C6" s="36">
        <v>45860</v>
      </c>
      <c r="D6" s="37" t="s">
        <v>34</v>
      </c>
      <c r="E6" s="33" t="s">
        <v>131</v>
      </c>
      <c r="F6" s="29">
        <v>42638000</v>
      </c>
      <c r="G6" s="29">
        <v>5140500</v>
      </c>
      <c r="H6" s="38">
        <v>47778500</v>
      </c>
      <c r="I6" s="30">
        <f t="shared" si="0"/>
        <v>955570</v>
      </c>
      <c r="J6" s="30">
        <f t="shared" si="1"/>
        <v>46822930</v>
      </c>
    </row>
    <row r="7" spans="1:11" s="33" customFormat="1">
      <c r="A7" s="33">
        <v>6</v>
      </c>
      <c r="B7" s="33" t="s">
        <v>139</v>
      </c>
      <c r="C7" s="36">
        <v>45858</v>
      </c>
      <c r="D7" s="37" t="s">
        <v>38</v>
      </c>
      <c r="E7" s="33" t="s">
        <v>130</v>
      </c>
      <c r="F7" s="29">
        <v>15750000</v>
      </c>
      <c r="G7" s="29">
        <v>2250000</v>
      </c>
      <c r="H7" s="38">
        <v>18000000</v>
      </c>
      <c r="I7" s="30">
        <f t="shared" si="0"/>
        <v>360000</v>
      </c>
      <c r="J7" s="30">
        <f t="shared" si="1"/>
        <v>17640000</v>
      </c>
    </row>
    <row r="8" spans="1:11" s="33" customFormat="1">
      <c r="A8" s="33">
        <v>7</v>
      </c>
      <c r="B8" s="33" t="s">
        <v>139</v>
      </c>
      <c r="C8" s="36">
        <v>45859</v>
      </c>
      <c r="D8" s="37" t="s">
        <v>101</v>
      </c>
      <c r="E8" s="33" t="s">
        <v>126</v>
      </c>
      <c r="F8" s="29">
        <v>16200000</v>
      </c>
      <c r="G8" s="29"/>
      <c r="H8" s="29">
        <v>16200000</v>
      </c>
      <c r="I8" s="30">
        <f t="shared" si="0"/>
        <v>324000</v>
      </c>
      <c r="J8" s="30">
        <f t="shared" si="1"/>
        <v>15876000</v>
      </c>
    </row>
    <row r="9" spans="1:11" s="33" customFormat="1">
      <c r="A9" s="33">
        <v>8</v>
      </c>
      <c r="B9" s="33" t="s">
        <v>141</v>
      </c>
      <c r="C9" s="36">
        <v>45859</v>
      </c>
      <c r="D9" s="37" t="s">
        <v>101</v>
      </c>
      <c r="E9" s="33" t="s">
        <v>127</v>
      </c>
      <c r="F9" s="29">
        <v>10800000</v>
      </c>
      <c r="G9" s="29"/>
      <c r="H9" s="29">
        <v>10800000</v>
      </c>
      <c r="I9" s="30">
        <f t="shared" si="0"/>
        <v>216000</v>
      </c>
      <c r="J9" s="30">
        <f t="shared" si="1"/>
        <v>10584000</v>
      </c>
    </row>
    <row r="10" spans="1:11" s="33" customFormat="1">
      <c r="A10" s="33">
        <v>9</v>
      </c>
      <c r="B10" s="33" t="s">
        <v>139</v>
      </c>
      <c r="C10" s="36">
        <v>45859</v>
      </c>
      <c r="D10" s="37" t="s">
        <v>110</v>
      </c>
      <c r="E10" s="33" t="s">
        <v>125</v>
      </c>
      <c r="F10" s="29">
        <v>11760000</v>
      </c>
      <c r="G10" s="29">
        <v>2220000</v>
      </c>
      <c r="H10" s="29">
        <v>13980000</v>
      </c>
      <c r="I10" s="30">
        <f t="shared" si="0"/>
        <v>279600</v>
      </c>
      <c r="J10" s="30">
        <f t="shared" si="1"/>
        <v>13700400</v>
      </c>
    </row>
    <row r="11" spans="1:11" s="40" customFormat="1">
      <c r="A11" s="33">
        <v>10</v>
      </c>
      <c r="B11" s="40" t="s">
        <v>142</v>
      </c>
      <c r="C11" s="41">
        <v>45859</v>
      </c>
      <c r="D11" s="42" t="s">
        <v>110</v>
      </c>
      <c r="E11" s="40" t="s">
        <v>124</v>
      </c>
      <c r="F11" s="38">
        <v>4920000</v>
      </c>
      <c r="G11" s="38">
        <v>990000</v>
      </c>
      <c r="H11" s="38">
        <v>5910000</v>
      </c>
      <c r="I11" s="31">
        <f t="shared" si="0"/>
        <v>118200</v>
      </c>
      <c r="J11" s="31">
        <f t="shared" si="1"/>
        <v>5791800</v>
      </c>
    </row>
    <row r="12" spans="1:11" s="33" customFormat="1" ht="15">
      <c r="A12" s="33">
        <v>11</v>
      </c>
      <c r="B12" s="33" t="s">
        <v>143</v>
      </c>
      <c r="D12" s="33" t="s">
        <v>83</v>
      </c>
      <c r="E12" s="33" t="s">
        <v>144</v>
      </c>
      <c r="F12" s="29"/>
      <c r="G12" s="29"/>
      <c r="H12" s="29">
        <v>9000000</v>
      </c>
      <c r="J12" s="30">
        <f t="shared" si="1"/>
        <v>9000000</v>
      </c>
    </row>
    <row r="13" spans="1:11" s="33" customFormat="1" ht="15">
      <c r="A13" s="33">
        <v>12</v>
      </c>
      <c r="B13" s="33" t="s">
        <v>147</v>
      </c>
      <c r="D13" s="33" t="s">
        <v>145</v>
      </c>
      <c r="E13" s="33" t="s">
        <v>146</v>
      </c>
      <c r="F13" s="29"/>
      <c r="G13" s="29"/>
      <c r="H13" s="38">
        <v>9000000</v>
      </c>
      <c r="J13" s="30">
        <f t="shared" si="1"/>
        <v>9000000</v>
      </c>
    </row>
    <row r="14" spans="1:11">
      <c r="H14" s="18">
        <f>SUM(H2:H13)</f>
        <v>192909100</v>
      </c>
      <c r="I14" s="18">
        <f>SUM(I2:I13)</f>
        <v>3498182</v>
      </c>
      <c r="J14" s="18">
        <f>SUM(J2:J13)</f>
        <v>189410918</v>
      </c>
    </row>
    <row r="15" spans="1:11">
      <c r="J15" s="6">
        <v>240000000</v>
      </c>
    </row>
    <row r="17" spans="8:10">
      <c r="H17" s="18">
        <f>J15-H14</f>
        <v>47090900</v>
      </c>
      <c r="I17" s="44">
        <v>8356582</v>
      </c>
      <c r="J17" s="18">
        <f>J15-J14</f>
        <v>50589082</v>
      </c>
    </row>
    <row r="19" spans="8:10">
      <c r="I19" s="18">
        <f>I17-I14</f>
        <v>4858400</v>
      </c>
      <c r="J19" t="s">
        <v>152</v>
      </c>
    </row>
    <row r="20" spans="8:10">
      <c r="I20" s="6">
        <v>42227500</v>
      </c>
      <c r="J20" t="s">
        <v>151</v>
      </c>
    </row>
    <row r="21" spans="8:10">
      <c r="I21">
        <v>5000</v>
      </c>
      <c r="J21" t="s">
        <v>153</v>
      </c>
    </row>
    <row r="22" spans="8:10">
      <c r="I22" s="18">
        <f>SUM(I19:I21)</f>
        <v>47090900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8" workbookViewId="0">
      <selection activeCell="E14" sqref="E14"/>
    </sheetView>
  </sheetViews>
  <sheetFormatPr defaultRowHeight="15"/>
  <cols>
    <col min="1" max="1" width="5" customWidth="1"/>
    <col min="2" max="2" width="25.85546875" customWidth="1"/>
    <col min="3" max="3" width="13" customWidth="1"/>
    <col min="4" max="4" width="26" customWidth="1"/>
    <col min="5" max="5" width="48.85546875" style="54" customWidth="1"/>
    <col min="6" max="6" width="14.42578125" customWidth="1"/>
    <col min="7" max="7" width="15" customWidth="1"/>
    <col min="8" max="8" width="14.28515625" customWidth="1"/>
    <col min="9" max="9" width="14" customWidth="1"/>
    <col min="10" max="10" width="18.28515625" customWidth="1"/>
  </cols>
  <sheetData>
    <row r="1" spans="1:10" ht="15" customHeight="1">
      <c r="E1" s="54">
        <v>43089286</v>
      </c>
      <c r="H1" s="38">
        <f>43072050+16891+338+7</f>
        <v>43089286</v>
      </c>
      <c r="I1" s="30">
        <f>H1*2%</f>
        <v>861785.72</v>
      </c>
      <c r="J1" s="30">
        <f>H1-I1</f>
        <v>42227500.280000001</v>
      </c>
    </row>
    <row r="2" spans="1:10" s="45" customFormat="1" ht="30.75" customHeight="1">
      <c r="B2" s="45" t="s">
        <v>138</v>
      </c>
      <c r="C2" s="45" t="s">
        <v>140</v>
      </c>
      <c r="D2" s="46" t="s">
        <v>120</v>
      </c>
      <c r="E2" s="45" t="s">
        <v>121</v>
      </c>
      <c r="F2" s="47" t="s">
        <v>128</v>
      </c>
      <c r="G2" s="47" t="s">
        <v>129</v>
      </c>
      <c r="H2" s="45" t="s">
        <v>122</v>
      </c>
      <c r="I2" s="45" t="s">
        <v>81</v>
      </c>
      <c r="J2" s="45" t="s">
        <v>123</v>
      </c>
    </row>
    <row r="3" spans="1:10" s="58" customFormat="1" ht="30">
      <c r="A3" s="58">
        <v>1</v>
      </c>
      <c r="C3" s="59"/>
      <c r="D3" s="60" t="s">
        <v>15</v>
      </c>
      <c r="E3" s="61" t="s">
        <v>180</v>
      </c>
      <c r="F3" s="62"/>
      <c r="G3" s="62"/>
      <c r="H3" s="63"/>
      <c r="I3" s="64"/>
      <c r="J3" s="64"/>
    </row>
    <row r="4" spans="1:10" s="65" customFormat="1" ht="30">
      <c r="A4" s="65">
        <v>2</v>
      </c>
      <c r="B4" s="65" t="s">
        <v>139</v>
      </c>
      <c r="C4" s="66">
        <v>45866</v>
      </c>
      <c r="D4" s="67" t="s">
        <v>177</v>
      </c>
      <c r="E4" s="68" t="s">
        <v>178</v>
      </c>
      <c r="F4" s="51">
        <v>15750000</v>
      </c>
      <c r="G4" s="51">
        <v>2250000</v>
      </c>
      <c r="H4" s="51">
        <v>18000000</v>
      </c>
      <c r="I4" s="69">
        <f t="shared" ref="I4:I12" si="0">H4*2%</f>
        <v>360000</v>
      </c>
      <c r="J4" s="69">
        <f t="shared" ref="J4:J21" si="1">H4-I4</f>
        <v>17640000</v>
      </c>
    </row>
    <row r="5" spans="1:10" s="65" customFormat="1" ht="30">
      <c r="A5" s="65">
        <v>3</v>
      </c>
      <c r="B5" s="65" t="s">
        <v>141</v>
      </c>
      <c r="C5" s="66">
        <v>45866</v>
      </c>
      <c r="D5" s="67" t="s">
        <v>108</v>
      </c>
      <c r="E5" s="68" t="s">
        <v>179</v>
      </c>
      <c r="F5" s="51">
        <v>15750000</v>
      </c>
      <c r="G5" s="51">
        <v>2250000</v>
      </c>
      <c r="H5" s="51">
        <v>18000000</v>
      </c>
      <c r="I5" s="69">
        <f t="shared" si="0"/>
        <v>360000</v>
      </c>
      <c r="J5" s="69">
        <f t="shared" si="1"/>
        <v>17640000</v>
      </c>
    </row>
    <row r="6" spans="1:10" s="65" customFormat="1" ht="15.75">
      <c r="A6" s="65">
        <v>4</v>
      </c>
      <c r="B6" s="65" t="s">
        <v>143</v>
      </c>
      <c r="C6" s="66">
        <v>45867</v>
      </c>
      <c r="D6" s="67" t="s">
        <v>217</v>
      </c>
      <c r="E6" s="68" t="s">
        <v>181</v>
      </c>
      <c r="F6" s="51"/>
      <c r="G6" s="51"/>
      <c r="H6" s="71">
        <v>14000000</v>
      </c>
      <c r="I6" s="69">
        <v>100000</v>
      </c>
      <c r="J6" s="69">
        <f>H6-I6</f>
        <v>13900000</v>
      </c>
    </row>
    <row r="7" spans="1:10" s="65" customFormat="1" ht="15.75">
      <c r="A7" s="65">
        <v>5</v>
      </c>
      <c r="B7" s="65" t="s">
        <v>147</v>
      </c>
      <c r="C7" s="66">
        <v>45859</v>
      </c>
      <c r="D7" s="67" t="s">
        <v>210</v>
      </c>
      <c r="E7" s="68" t="s">
        <v>182</v>
      </c>
      <c r="F7" s="51"/>
      <c r="G7" s="51"/>
      <c r="H7" s="51">
        <v>4500000</v>
      </c>
      <c r="I7" s="69"/>
      <c r="J7" s="69">
        <f t="shared" si="1"/>
        <v>4500000</v>
      </c>
    </row>
    <row r="8" spans="1:10" s="65" customFormat="1" ht="15.75">
      <c r="A8" s="65">
        <v>6</v>
      </c>
      <c r="B8" s="65" t="s">
        <v>147</v>
      </c>
      <c r="C8" s="66">
        <v>45859</v>
      </c>
      <c r="D8" s="67" t="s">
        <v>211</v>
      </c>
      <c r="E8" s="68" t="s">
        <v>183</v>
      </c>
      <c r="F8" s="51"/>
      <c r="G8" s="51"/>
      <c r="H8" s="51">
        <v>9000000</v>
      </c>
      <c r="I8" s="69"/>
      <c r="J8" s="69">
        <f t="shared" si="1"/>
        <v>9000000</v>
      </c>
    </row>
    <row r="9" spans="1:10" s="65" customFormat="1" ht="15.75">
      <c r="A9" s="65">
        <v>7</v>
      </c>
      <c r="B9" s="65" t="s">
        <v>143</v>
      </c>
      <c r="C9" s="66">
        <v>45859</v>
      </c>
      <c r="D9" s="67" t="s">
        <v>209</v>
      </c>
      <c r="E9" s="68" t="s">
        <v>192</v>
      </c>
      <c r="F9" s="51"/>
      <c r="G9" s="51"/>
      <c r="H9" s="51">
        <v>12000000</v>
      </c>
      <c r="I9" s="69"/>
      <c r="J9" s="69">
        <f t="shared" si="1"/>
        <v>12000000</v>
      </c>
    </row>
    <row r="10" spans="1:10" s="65" customFormat="1" ht="15.75">
      <c r="A10" s="65">
        <v>8</v>
      </c>
      <c r="B10" s="65" t="s">
        <v>143</v>
      </c>
      <c r="C10" s="66">
        <v>45862</v>
      </c>
      <c r="D10" s="67" t="s">
        <v>212</v>
      </c>
      <c r="E10" s="68" t="s">
        <v>191</v>
      </c>
      <c r="F10" s="51"/>
      <c r="G10" s="51"/>
      <c r="H10" s="51">
        <v>6000000</v>
      </c>
      <c r="I10" s="69">
        <v>50000</v>
      </c>
      <c r="J10" s="69">
        <f t="shared" si="1"/>
        <v>5950000</v>
      </c>
    </row>
    <row r="11" spans="1:10" s="65" customFormat="1" ht="30">
      <c r="A11" s="65">
        <v>9</v>
      </c>
      <c r="B11" s="65" t="s">
        <v>141</v>
      </c>
      <c r="C11" s="66">
        <v>45865</v>
      </c>
      <c r="D11" s="67" t="s">
        <v>188</v>
      </c>
      <c r="E11" s="68" t="s">
        <v>189</v>
      </c>
      <c r="F11" s="51">
        <v>10500000</v>
      </c>
      <c r="G11" s="51">
        <v>1500000</v>
      </c>
      <c r="H11" s="51">
        <v>12000000</v>
      </c>
      <c r="I11" s="69">
        <f t="shared" si="0"/>
        <v>240000</v>
      </c>
      <c r="J11" s="69">
        <f t="shared" si="1"/>
        <v>11760000</v>
      </c>
    </row>
    <row r="12" spans="1:10" s="65" customFormat="1" ht="30">
      <c r="A12" s="65">
        <v>10</v>
      </c>
      <c r="B12" s="65" t="s">
        <v>139</v>
      </c>
      <c r="C12" s="66">
        <v>45865</v>
      </c>
      <c r="D12" s="67" t="s">
        <v>188</v>
      </c>
      <c r="E12" s="68" t="s">
        <v>190</v>
      </c>
      <c r="F12" s="51">
        <v>10500000</v>
      </c>
      <c r="G12" s="51">
        <v>1500000</v>
      </c>
      <c r="H12" s="51">
        <v>12000000</v>
      </c>
      <c r="I12" s="69">
        <f t="shared" si="0"/>
        <v>240000</v>
      </c>
      <c r="J12" s="69">
        <f t="shared" si="1"/>
        <v>11760000</v>
      </c>
    </row>
    <row r="13" spans="1:10" s="65" customFormat="1">
      <c r="A13" s="65">
        <v>11</v>
      </c>
      <c r="B13" s="65" t="s">
        <v>143</v>
      </c>
      <c r="C13" s="66">
        <v>45862</v>
      </c>
      <c r="D13" s="65" t="s">
        <v>213</v>
      </c>
      <c r="E13" s="70" t="s">
        <v>193</v>
      </c>
      <c r="F13" s="51"/>
      <c r="G13" s="51"/>
      <c r="H13" s="51">
        <v>7000000</v>
      </c>
      <c r="I13" s="51">
        <v>50000</v>
      </c>
      <c r="J13" s="69">
        <f t="shared" si="1"/>
        <v>6950000</v>
      </c>
    </row>
    <row r="14" spans="1:10" s="65" customFormat="1" ht="30">
      <c r="A14" s="65">
        <v>12</v>
      </c>
      <c r="B14" s="65" t="s">
        <v>148</v>
      </c>
      <c r="C14" s="66">
        <v>45862</v>
      </c>
      <c r="D14" s="65" t="s">
        <v>201</v>
      </c>
      <c r="E14" s="70" t="s">
        <v>215</v>
      </c>
      <c r="F14" s="51"/>
      <c r="G14" s="51"/>
      <c r="H14" s="51">
        <v>9100000</v>
      </c>
      <c r="I14" s="69">
        <f>H14*2%</f>
        <v>182000</v>
      </c>
      <c r="J14" s="69">
        <f t="shared" si="1"/>
        <v>8918000</v>
      </c>
    </row>
    <row r="15" spans="1:10" s="65" customFormat="1" ht="30">
      <c r="A15" s="65">
        <v>13</v>
      </c>
      <c r="B15" s="65" t="s">
        <v>141</v>
      </c>
      <c r="C15" s="66">
        <v>45865</v>
      </c>
      <c r="D15" s="65" t="s">
        <v>202</v>
      </c>
      <c r="E15" s="68" t="s">
        <v>203</v>
      </c>
      <c r="F15" s="51">
        <v>12600000</v>
      </c>
      <c r="G15" s="51"/>
      <c r="H15" s="51">
        <v>12600000</v>
      </c>
      <c r="I15" s="69">
        <f>H15*2%</f>
        <v>252000</v>
      </c>
      <c r="J15" s="69">
        <f t="shared" si="1"/>
        <v>12348000</v>
      </c>
    </row>
    <row r="16" spans="1:10" s="65" customFormat="1" ht="30">
      <c r="A16" s="65">
        <v>14</v>
      </c>
      <c r="B16" s="65" t="s">
        <v>139</v>
      </c>
      <c r="C16" s="66">
        <v>45865</v>
      </c>
      <c r="D16" s="65" t="s">
        <v>202</v>
      </c>
      <c r="E16" s="68" t="s">
        <v>204</v>
      </c>
      <c r="F16" s="51">
        <v>18900000</v>
      </c>
      <c r="G16" s="51"/>
      <c r="H16" s="51">
        <v>18900000</v>
      </c>
      <c r="I16" s="69">
        <f>H16*2%</f>
        <v>378000</v>
      </c>
      <c r="J16" s="69">
        <f t="shared" si="1"/>
        <v>18522000</v>
      </c>
    </row>
    <row r="17" spans="1:10" s="65" customFormat="1" ht="30">
      <c r="A17" s="65">
        <v>15</v>
      </c>
      <c r="B17" s="65" t="s">
        <v>141</v>
      </c>
      <c r="C17" s="66">
        <v>45865</v>
      </c>
      <c r="D17" s="65" t="s">
        <v>202</v>
      </c>
      <c r="E17" s="68" t="s">
        <v>205</v>
      </c>
      <c r="F17" s="51"/>
      <c r="G17" s="51">
        <v>1400000</v>
      </c>
      <c r="H17" s="51">
        <v>1400000</v>
      </c>
      <c r="I17" s="69">
        <f>H17*2%</f>
        <v>28000</v>
      </c>
      <c r="J17" s="69">
        <f t="shared" si="1"/>
        <v>1372000</v>
      </c>
    </row>
    <row r="18" spans="1:10" s="65" customFormat="1" ht="30">
      <c r="A18" s="65">
        <v>16</v>
      </c>
      <c r="B18" s="65" t="s">
        <v>139</v>
      </c>
      <c r="C18" s="66">
        <v>45865</v>
      </c>
      <c r="D18" s="65" t="s">
        <v>202</v>
      </c>
      <c r="E18" s="68" t="s">
        <v>206</v>
      </c>
      <c r="F18" s="51"/>
      <c r="G18" s="51">
        <v>2100000</v>
      </c>
      <c r="H18" s="51">
        <v>2100000</v>
      </c>
      <c r="I18" s="69">
        <f>H18*2%</f>
        <v>42000</v>
      </c>
      <c r="J18" s="69">
        <f t="shared" si="1"/>
        <v>2058000</v>
      </c>
    </row>
    <row r="19" spans="1:10" s="48" customFormat="1">
      <c r="B19" s="48" t="s">
        <v>141</v>
      </c>
      <c r="C19" s="49">
        <v>45868</v>
      </c>
      <c r="D19" s="48" t="s">
        <v>202</v>
      </c>
      <c r="E19" s="53" t="s">
        <v>216</v>
      </c>
      <c r="F19" s="50"/>
      <c r="G19" s="50"/>
      <c r="H19" s="50">
        <v>830000</v>
      </c>
      <c r="J19" s="52">
        <f t="shared" si="1"/>
        <v>830000</v>
      </c>
    </row>
    <row r="20" spans="1:10" s="65" customFormat="1">
      <c r="B20" s="54"/>
      <c r="C20" s="14"/>
      <c r="D20" s="53"/>
      <c r="E20" s="54" t="s">
        <v>214</v>
      </c>
      <c r="F20" s="18"/>
      <c r="G20" s="6"/>
      <c r="H20" s="6">
        <v>13290000</v>
      </c>
      <c r="I20" s="6"/>
      <c r="J20" s="6">
        <f t="shared" si="1"/>
        <v>13290000</v>
      </c>
    </row>
    <row r="21" spans="1:10" s="48" customFormat="1" ht="30">
      <c r="B21" s="54"/>
      <c r="C21" s="14"/>
      <c r="D21" s="48" t="s">
        <v>252</v>
      </c>
      <c r="E21" s="54" t="s">
        <v>251</v>
      </c>
      <c r="F21" s="6">
        <v>8249421.5537190083</v>
      </c>
      <c r="G21" s="6">
        <v>34839864.446280994</v>
      </c>
      <c r="H21" s="51">
        <f>43072050+16891+338+7</f>
        <v>43089286</v>
      </c>
      <c r="I21" s="6">
        <f>H21*2%</f>
        <v>861785.72</v>
      </c>
      <c r="J21" s="6">
        <f t="shared" si="1"/>
        <v>42227500.280000001</v>
      </c>
    </row>
    <row r="22" spans="1:10" s="48" customFormat="1">
      <c r="B22" s="54"/>
      <c r="C22" s="14"/>
      <c r="E22" s="54"/>
      <c r="F22" s="6"/>
      <c r="G22" s="6"/>
      <c r="H22" s="6"/>
      <c r="I22" s="6"/>
      <c r="J22" s="6"/>
    </row>
    <row r="23" spans="1:10" s="48" customFormat="1">
      <c r="B23" s="54"/>
      <c r="C23" s="14"/>
      <c r="E23" s="54"/>
      <c r="F23" s="6"/>
      <c r="G23" s="6"/>
      <c r="H23" s="6"/>
      <c r="I23" s="6"/>
      <c r="J23" s="6"/>
    </row>
    <row r="24" spans="1:10" ht="15.75">
      <c r="D24" s="35"/>
      <c r="F24" s="6"/>
      <c r="G24" s="6">
        <v>240000000</v>
      </c>
      <c r="H24" s="18">
        <f>SUM(H3:H22)</f>
        <v>213809286</v>
      </c>
      <c r="I24" s="18">
        <f>SUM(I3:I22)</f>
        <v>3143785.7199999997</v>
      </c>
      <c r="J24" s="18">
        <f>SUM(J3:J22)</f>
        <v>210665500.28</v>
      </c>
    </row>
    <row r="25" spans="1:10" ht="15.75">
      <c r="D25" s="35"/>
      <c r="F25" s="6"/>
      <c r="G25" s="6"/>
      <c r="H25" s="18">
        <f>G24-H24</f>
        <v>26190714</v>
      </c>
      <c r="J25" s="6"/>
    </row>
    <row r="26" spans="1:10" ht="15.75">
      <c r="D26" s="35"/>
      <c r="F26" s="6"/>
      <c r="G26" s="6"/>
      <c r="H26" s="18"/>
    </row>
    <row r="27" spans="1:10" ht="15.75">
      <c r="D27" s="35"/>
      <c r="F27" s="6">
        <v>34839864</v>
      </c>
      <c r="G27" s="6"/>
      <c r="H27" s="18"/>
      <c r="I27" s="44"/>
      <c r="J27" s="18"/>
    </row>
    <row r="28" spans="1:10" ht="15.75">
      <c r="D28" s="35"/>
      <c r="F28" s="6"/>
      <c r="G28" s="6"/>
    </row>
    <row r="29" spans="1:10" ht="15.75">
      <c r="D29" s="35"/>
      <c r="F29" s="6"/>
      <c r="G29" s="6"/>
      <c r="I29" s="18"/>
    </row>
    <row r="30" spans="1:10" ht="15.75">
      <c r="D30" s="35"/>
      <c r="E30" s="68" t="s">
        <v>214</v>
      </c>
      <c r="F30" s="51"/>
      <c r="G30" s="51"/>
      <c r="H30" s="51">
        <v>12052500</v>
      </c>
      <c r="I30" s="65"/>
      <c r="J30" s="69">
        <f>H30-I30</f>
        <v>12052500</v>
      </c>
    </row>
    <row r="34" spans="2:8" ht="15.75">
      <c r="B34" s="35" t="s">
        <v>15</v>
      </c>
      <c r="C34" t="s">
        <v>136</v>
      </c>
      <c r="D34" s="6"/>
      <c r="E34" s="57"/>
      <c r="F34" s="22">
        <f>43072050+16891+338+7</f>
        <v>43089286</v>
      </c>
      <c r="G34" s="18">
        <f>F34*2%</f>
        <v>861785.72</v>
      </c>
      <c r="H34" s="18">
        <f>F34-G34</f>
        <v>42227500.280000001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topLeftCell="A4" workbookViewId="0">
      <selection activeCell="C15" sqref="C15"/>
    </sheetView>
  </sheetViews>
  <sheetFormatPr defaultRowHeight="15"/>
  <cols>
    <col min="2" max="2" width="26" customWidth="1"/>
    <col min="3" max="3" width="15.42578125" customWidth="1"/>
    <col min="4" max="4" width="26.85546875" customWidth="1"/>
    <col min="5" max="5" width="27.42578125" customWidth="1"/>
    <col min="6" max="6" width="21.42578125" customWidth="1"/>
    <col min="7" max="7" width="18.42578125" customWidth="1"/>
    <col min="8" max="8" width="16" customWidth="1"/>
    <col min="9" max="9" width="15.42578125" customWidth="1"/>
    <col min="10" max="10" width="16.28515625" customWidth="1"/>
    <col min="11" max="11" width="12.5703125" bestFit="1" customWidth="1"/>
  </cols>
  <sheetData>
    <row r="2" spans="1:11">
      <c r="B2" t="s">
        <v>138</v>
      </c>
      <c r="C2" t="s">
        <v>325</v>
      </c>
      <c r="D2" t="s">
        <v>323</v>
      </c>
      <c r="E2" t="s">
        <v>121</v>
      </c>
      <c r="F2" t="s">
        <v>128</v>
      </c>
      <c r="G2" t="s">
        <v>324</v>
      </c>
      <c r="H2" t="s">
        <v>163</v>
      </c>
      <c r="I2" t="s">
        <v>154</v>
      </c>
      <c r="J2" t="s">
        <v>123</v>
      </c>
    </row>
    <row r="3" spans="1:11" ht="54" customHeight="1">
      <c r="A3">
        <v>1</v>
      </c>
      <c r="B3" s="65" t="s">
        <v>139</v>
      </c>
      <c r="C3" s="14">
        <v>45876</v>
      </c>
      <c r="D3" s="53" t="s">
        <v>320</v>
      </c>
      <c r="E3" s="53" t="s">
        <v>330</v>
      </c>
      <c r="F3" s="6">
        <v>23625000</v>
      </c>
      <c r="G3" s="6">
        <v>7875000</v>
      </c>
      <c r="H3" s="22">
        <f>F3+G3</f>
        <v>31500000</v>
      </c>
      <c r="I3" s="78">
        <f>H3*2%</f>
        <v>630000</v>
      </c>
      <c r="J3" s="50">
        <f>H3-I3</f>
        <v>30870000</v>
      </c>
    </row>
    <row r="4" spans="1:11" ht="45">
      <c r="A4">
        <v>2</v>
      </c>
      <c r="B4" s="65" t="s">
        <v>139</v>
      </c>
      <c r="C4" s="14">
        <v>45869</v>
      </c>
      <c r="D4" s="53" t="s">
        <v>322</v>
      </c>
      <c r="E4" s="53" t="s">
        <v>326</v>
      </c>
      <c r="F4" s="6">
        <f>H4-G4</f>
        <v>40060000</v>
      </c>
      <c r="G4" s="6">
        <v>5175000</v>
      </c>
      <c r="H4" s="22">
        <v>45235000</v>
      </c>
      <c r="I4" s="78">
        <f>H4*2%</f>
        <v>904700</v>
      </c>
      <c r="J4" s="50">
        <f>H4-I4</f>
        <v>44330300</v>
      </c>
    </row>
    <row r="5" spans="1:11" ht="60">
      <c r="A5">
        <v>3</v>
      </c>
      <c r="B5" s="65" t="s">
        <v>139</v>
      </c>
      <c r="C5" s="14">
        <v>45876</v>
      </c>
      <c r="D5" t="s">
        <v>334</v>
      </c>
      <c r="E5" s="54" t="s">
        <v>346</v>
      </c>
      <c r="F5" s="6">
        <v>24999000</v>
      </c>
      <c r="G5" s="6">
        <v>5800000</v>
      </c>
      <c r="H5" s="6">
        <v>30799000</v>
      </c>
      <c r="I5" s="78">
        <f>H5*2%</f>
        <v>615980</v>
      </c>
      <c r="J5" s="50">
        <f>H5-I5</f>
        <v>30183020</v>
      </c>
    </row>
    <row r="6" spans="1:11" ht="60">
      <c r="A6">
        <v>4</v>
      </c>
      <c r="B6" s="65" t="s">
        <v>139</v>
      </c>
      <c r="C6" s="49">
        <v>45879</v>
      </c>
      <c r="D6" s="48" t="s">
        <v>344</v>
      </c>
      <c r="E6" s="53" t="s">
        <v>345</v>
      </c>
      <c r="F6" s="50">
        <v>31500000</v>
      </c>
      <c r="G6" s="50">
        <v>10500000</v>
      </c>
      <c r="H6" s="51">
        <v>42000000</v>
      </c>
      <c r="I6" s="78">
        <f t="shared" ref="I6" si="0">H6*2%</f>
        <v>840000</v>
      </c>
      <c r="J6" s="50">
        <f t="shared" ref="J6:J8" si="1">H6-I6</f>
        <v>41160000</v>
      </c>
    </row>
    <row r="7" spans="1:11" ht="30">
      <c r="A7">
        <v>5</v>
      </c>
      <c r="B7" s="65" t="s">
        <v>139</v>
      </c>
      <c r="C7" s="49">
        <v>45880</v>
      </c>
      <c r="D7" s="48" t="s">
        <v>317</v>
      </c>
      <c r="E7" s="102" t="s">
        <v>360</v>
      </c>
      <c r="F7" s="48"/>
      <c r="G7" s="48"/>
      <c r="H7" s="50">
        <v>770000</v>
      </c>
      <c r="I7" s="78"/>
      <c r="J7" s="50">
        <f t="shared" si="1"/>
        <v>770000</v>
      </c>
    </row>
    <row r="8" spans="1:11" ht="60">
      <c r="A8">
        <v>6</v>
      </c>
      <c r="B8" s="65" t="s">
        <v>139</v>
      </c>
      <c r="C8" s="14">
        <v>45877</v>
      </c>
      <c r="D8" t="s">
        <v>335</v>
      </c>
      <c r="E8" s="53" t="s">
        <v>349</v>
      </c>
      <c r="F8" s="6">
        <v>23625000</v>
      </c>
      <c r="G8" s="6">
        <v>7875000</v>
      </c>
      <c r="H8" s="6">
        <v>31500000</v>
      </c>
      <c r="I8" s="95">
        <f t="shared" ref="I8" si="2">H8*2%</f>
        <v>630000</v>
      </c>
      <c r="J8" s="6">
        <f t="shared" si="1"/>
        <v>30870000</v>
      </c>
    </row>
    <row r="9" spans="1:11" ht="15.75">
      <c r="C9" s="14"/>
      <c r="E9" s="53"/>
      <c r="F9" s="6"/>
      <c r="G9" s="6"/>
      <c r="H9" s="6"/>
      <c r="I9" s="95"/>
      <c r="J9" s="6"/>
    </row>
    <row r="10" spans="1:11">
      <c r="D10" s="56" t="s">
        <v>367</v>
      </c>
    </row>
    <row r="12" spans="1:11">
      <c r="G12" s="6">
        <v>240000000</v>
      </c>
      <c r="H12" s="18">
        <f>SUM(H3:H11)</f>
        <v>181804000</v>
      </c>
      <c r="I12" s="18">
        <f>SUM(I3:I11)</f>
        <v>3620680</v>
      </c>
      <c r="K12" s="18">
        <f>G12-H12</f>
        <v>58196000</v>
      </c>
    </row>
    <row r="16" spans="1:11">
      <c r="D16" t="s">
        <v>343</v>
      </c>
      <c r="H16" s="18">
        <v>90000000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workbookViewId="0">
      <selection activeCell="D12" sqref="D12"/>
    </sheetView>
  </sheetViews>
  <sheetFormatPr defaultRowHeight="15"/>
  <cols>
    <col min="1" max="1" width="7.28515625" customWidth="1"/>
    <col min="2" max="2" width="26" customWidth="1"/>
    <col min="3" max="3" width="14" customWidth="1"/>
    <col min="4" max="4" width="23" customWidth="1"/>
    <col min="5" max="5" width="28.5703125" customWidth="1"/>
    <col min="6" max="6" width="13.85546875" customWidth="1"/>
    <col min="7" max="7" width="12.85546875" customWidth="1"/>
    <col min="8" max="8" width="17.5703125" customWidth="1"/>
    <col min="9" max="9" width="13" customWidth="1"/>
    <col min="10" max="10" width="15.5703125" customWidth="1"/>
    <col min="11" max="11" width="12.5703125" bestFit="1" customWidth="1"/>
  </cols>
  <sheetData>
    <row r="2" spans="1:11">
      <c r="B2" t="s">
        <v>138</v>
      </c>
      <c r="C2" t="s">
        <v>325</v>
      </c>
      <c r="D2" t="s">
        <v>323</v>
      </c>
      <c r="E2" t="s">
        <v>121</v>
      </c>
      <c r="F2" t="s">
        <v>128</v>
      </c>
      <c r="G2" t="s">
        <v>324</v>
      </c>
      <c r="H2" t="s">
        <v>163</v>
      </c>
      <c r="I2" t="s">
        <v>154</v>
      </c>
      <c r="J2" t="s">
        <v>123</v>
      </c>
    </row>
    <row r="3" spans="1:11" ht="54" customHeight="1">
      <c r="A3">
        <v>1</v>
      </c>
      <c r="B3" s="65" t="s">
        <v>379</v>
      </c>
      <c r="C3" s="14">
        <v>45880</v>
      </c>
      <c r="D3" s="53" t="s">
        <v>21</v>
      </c>
      <c r="E3" s="53" t="s">
        <v>368</v>
      </c>
      <c r="F3" s="6"/>
      <c r="G3" s="6"/>
      <c r="H3" s="22">
        <v>22500000</v>
      </c>
      <c r="I3" s="78">
        <f>H3*2%</f>
        <v>450000</v>
      </c>
      <c r="J3" s="29">
        <f>H3-I3</f>
        <v>22050000</v>
      </c>
      <c r="K3" s="18">
        <f>H3+H4+H5</f>
        <v>53625000</v>
      </c>
    </row>
    <row r="4" spans="1:11" ht="45">
      <c r="B4" s="65" t="s">
        <v>379</v>
      </c>
      <c r="C4" s="14">
        <v>45880</v>
      </c>
      <c r="D4" t="s">
        <v>171</v>
      </c>
      <c r="E4" s="53" t="s">
        <v>369</v>
      </c>
      <c r="H4" s="6">
        <v>7500000</v>
      </c>
      <c r="I4" s="78">
        <f t="shared" ref="I4" si="0">H4*2%</f>
        <v>150000</v>
      </c>
      <c r="J4" s="29">
        <f t="shared" ref="J4:J6" si="1">H4-I4</f>
        <v>7350000</v>
      </c>
      <c r="K4" s="6"/>
    </row>
    <row r="5" spans="1:11" ht="45">
      <c r="B5" s="65" t="s">
        <v>379</v>
      </c>
      <c r="C5" s="14">
        <v>45883</v>
      </c>
      <c r="D5" s="53" t="s">
        <v>374</v>
      </c>
      <c r="E5" s="53" t="s">
        <v>375</v>
      </c>
      <c r="H5" s="6">
        <v>23625000</v>
      </c>
      <c r="I5" s="78">
        <f>H5*2%</f>
        <v>472500</v>
      </c>
      <c r="J5" s="29">
        <f t="shared" si="1"/>
        <v>23152500</v>
      </c>
    </row>
    <row r="6" spans="1:11" ht="75">
      <c r="B6" s="65" t="s">
        <v>380</v>
      </c>
      <c r="C6" s="14">
        <v>45887</v>
      </c>
      <c r="D6" t="s">
        <v>377</v>
      </c>
      <c r="E6" s="53" t="s">
        <v>378</v>
      </c>
      <c r="H6" s="6">
        <v>77333281</v>
      </c>
      <c r="J6" s="29">
        <f t="shared" si="1"/>
        <v>77333281</v>
      </c>
    </row>
    <row r="13" spans="1:11">
      <c r="H13" s="18">
        <f>SUM(H3:H12)</f>
        <v>130958281</v>
      </c>
      <c r="I13" s="18">
        <f>SUM(I3:I12)</f>
        <v>1072500</v>
      </c>
      <c r="J13" s="18">
        <f>SUM(J3:J12)</f>
        <v>129885781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workbookViewId="0">
      <selection activeCell="B7" sqref="B7"/>
    </sheetView>
  </sheetViews>
  <sheetFormatPr defaultRowHeight="15"/>
  <cols>
    <col min="1" max="1" width="7.28515625" customWidth="1"/>
    <col min="2" max="2" width="29.140625" customWidth="1"/>
    <col min="3" max="3" width="14" customWidth="1"/>
    <col min="4" max="4" width="23" customWidth="1"/>
    <col min="5" max="5" width="28.5703125" customWidth="1"/>
    <col min="6" max="6" width="13.85546875" customWidth="1"/>
    <col min="7" max="7" width="12.85546875" customWidth="1"/>
    <col min="8" max="8" width="17.5703125" customWidth="1"/>
    <col min="9" max="9" width="13" customWidth="1"/>
    <col min="10" max="10" width="15.5703125" customWidth="1"/>
    <col min="11" max="11" width="12.5703125" bestFit="1" customWidth="1"/>
  </cols>
  <sheetData>
    <row r="2" spans="2:11">
      <c r="B2" t="s">
        <v>138</v>
      </c>
      <c r="C2" t="s">
        <v>325</v>
      </c>
      <c r="D2" t="s">
        <v>323</v>
      </c>
      <c r="E2" t="s">
        <v>121</v>
      </c>
      <c r="F2" t="s">
        <v>128</v>
      </c>
      <c r="G2" t="s">
        <v>324</v>
      </c>
      <c r="H2" t="s">
        <v>163</v>
      </c>
      <c r="I2" t="s">
        <v>154</v>
      </c>
      <c r="J2" t="s">
        <v>123</v>
      </c>
    </row>
    <row r="3" spans="2:11">
      <c r="K3" s="18"/>
    </row>
    <row r="4" spans="2:11" ht="45">
      <c r="B4" t="s">
        <v>382</v>
      </c>
      <c r="C4" s="14">
        <v>45880</v>
      </c>
      <c r="D4" s="53" t="s">
        <v>21</v>
      </c>
      <c r="E4" s="53" t="s">
        <v>370</v>
      </c>
      <c r="F4" s="6"/>
      <c r="G4" s="6"/>
      <c r="H4" s="22">
        <v>22500000</v>
      </c>
      <c r="I4" s="78">
        <f t="shared" ref="I4" si="0">H4*2%</f>
        <v>450000</v>
      </c>
      <c r="J4" s="50">
        <f>H4-I4</f>
        <v>22050000</v>
      </c>
    </row>
    <row r="5" spans="2:11" ht="60">
      <c r="B5" t="s">
        <v>382</v>
      </c>
      <c r="C5" s="14">
        <v>45884</v>
      </c>
      <c r="D5" t="s">
        <v>108</v>
      </c>
      <c r="E5" s="53" t="s">
        <v>381</v>
      </c>
      <c r="F5" s="6">
        <f>H5-G5</f>
        <v>23625000</v>
      </c>
      <c r="G5" s="6">
        <v>7875000</v>
      </c>
      <c r="H5" s="6">
        <v>31500000</v>
      </c>
      <c r="I5" s="78">
        <f t="shared" ref="I5:I10" si="1">H5*2%</f>
        <v>630000</v>
      </c>
      <c r="J5" s="50">
        <f t="shared" ref="J5:J18" si="2">H5-I5</f>
        <v>30870000</v>
      </c>
      <c r="K5" s="18"/>
    </row>
    <row r="6" spans="2:11" ht="60">
      <c r="B6" s="65" t="s">
        <v>379</v>
      </c>
      <c r="C6" s="14">
        <v>45886</v>
      </c>
      <c r="D6" s="53" t="s">
        <v>344</v>
      </c>
      <c r="E6" s="53" t="s">
        <v>383</v>
      </c>
      <c r="F6" s="6">
        <v>31500000</v>
      </c>
      <c r="G6" s="6">
        <v>10500000</v>
      </c>
      <c r="H6" s="6">
        <v>42000000</v>
      </c>
      <c r="I6" s="78">
        <f t="shared" si="1"/>
        <v>840000</v>
      </c>
      <c r="J6" s="50">
        <f t="shared" si="2"/>
        <v>41160000</v>
      </c>
      <c r="K6" s="18">
        <f>SUM(H4:H10)</f>
        <v>138000000</v>
      </c>
    </row>
    <row r="7" spans="2:11" ht="45">
      <c r="B7" t="s">
        <v>382</v>
      </c>
      <c r="C7" s="14">
        <v>45888</v>
      </c>
      <c r="D7" s="48" t="s">
        <v>350</v>
      </c>
      <c r="E7" s="53" t="s">
        <v>385</v>
      </c>
      <c r="F7" s="6"/>
      <c r="G7" s="6"/>
      <c r="H7" s="6">
        <v>5250000</v>
      </c>
      <c r="I7" s="78">
        <f t="shared" si="1"/>
        <v>105000</v>
      </c>
      <c r="J7" s="50">
        <f t="shared" si="2"/>
        <v>5145000</v>
      </c>
      <c r="K7" s="18"/>
    </row>
    <row r="8" spans="2:11" ht="45">
      <c r="B8" t="s">
        <v>382</v>
      </c>
      <c r="C8" s="14">
        <v>45888</v>
      </c>
      <c r="D8" s="48" t="s">
        <v>350</v>
      </c>
      <c r="E8" s="53" t="s">
        <v>386</v>
      </c>
      <c r="F8" s="6"/>
      <c r="G8" s="6"/>
      <c r="H8" s="6">
        <v>15750000</v>
      </c>
      <c r="I8" s="78">
        <f t="shared" si="1"/>
        <v>315000</v>
      </c>
      <c r="J8" s="50">
        <f t="shared" si="2"/>
        <v>15435000</v>
      </c>
    </row>
    <row r="9" spans="2:11" ht="45">
      <c r="B9" s="65" t="s">
        <v>379</v>
      </c>
      <c r="C9" s="14">
        <v>45888</v>
      </c>
      <c r="D9" s="48" t="s">
        <v>350</v>
      </c>
      <c r="E9" s="53" t="s">
        <v>387</v>
      </c>
      <c r="F9" s="6"/>
      <c r="G9" s="6"/>
      <c r="H9" s="6">
        <v>5250000</v>
      </c>
      <c r="I9" s="78">
        <f t="shared" si="1"/>
        <v>105000</v>
      </c>
      <c r="J9" s="50">
        <f t="shared" si="2"/>
        <v>5145000</v>
      </c>
    </row>
    <row r="10" spans="2:11" ht="67.5" customHeight="1">
      <c r="B10" s="65" t="s">
        <v>379</v>
      </c>
      <c r="C10" s="14">
        <v>45888</v>
      </c>
      <c r="D10" s="48" t="s">
        <v>350</v>
      </c>
      <c r="E10" s="53" t="s">
        <v>388</v>
      </c>
      <c r="F10" s="6"/>
      <c r="G10" s="6"/>
      <c r="H10" s="6">
        <v>15750000</v>
      </c>
      <c r="I10" s="78">
        <f t="shared" si="1"/>
        <v>315000</v>
      </c>
      <c r="J10" s="50">
        <f t="shared" si="2"/>
        <v>15435000</v>
      </c>
    </row>
    <row r="11" spans="2:11" s="111" customFormat="1" ht="45">
      <c r="B11" s="107" t="s">
        <v>400</v>
      </c>
      <c r="C11" s="108">
        <v>45873</v>
      </c>
      <c r="D11" s="107" t="s">
        <v>398</v>
      </c>
      <c r="E11" s="115" t="s">
        <v>412</v>
      </c>
      <c r="F11" s="109"/>
      <c r="G11" s="110"/>
      <c r="H11" s="112">
        <v>666110</v>
      </c>
      <c r="I11" s="106"/>
      <c r="J11" s="50">
        <f t="shared" si="2"/>
        <v>666110</v>
      </c>
    </row>
    <row r="12" spans="2:11" s="111" customFormat="1" ht="45">
      <c r="B12" s="109" t="s">
        <v>401</v>
      </c>
      <c r="C12" s="113">
        <v>45866</v>
      </c>
      <c r="D12" s="107" t="s">
        <v>394</v>
      </c>
      <c r="E12" s="115" t="s">
        <v>399</v>
      </c>
      <c r="F12" s="109"/>
      <c r="G12" s="110"/>
      <c r="H12" s="112">
        <v>327000</v>
      </c>
      <c r="I12" s="106"/>
      <c r="J12" s="50">
        <f t="shared" si="2"/>
        <v>327000</v>
      </c>
    </row>
    <row r="13" spans="2:11" s="114" customFormat="1" ht="45">
      <c r="B13" s="109" t="s">
        <v>402</v>
      </c>
      <c r="C13" s="113">
        <v>45878</v>
      </c>
      <c r="D13" s="107" t="s">
        <v>411</v>
      </c>
      <c r="E13" s="115" t="s">
        <v>404</v>
      </c>
      <c r="F13" s="109"/>
      <c r="G13" s="110"/>
      <c r="H13" s="112">
        <v>730000</v>
      </c>
      <c r="I13" s="106"/>
      <c r="J13" s="50">
        <f t="shared" si="2"/>
        <v>730000</v>
      </c>
    </row>
    <row r="14" spans="2:11" s="109" customFormat="1" ht="45">
      <c r="B14" s="107" t="s">
        <v>397</v>
      </c>
      <c r="C14" s="113">
        <v>45852</v>
      </c>
      <c r="D14" s="107" t="s">
        <v>395</v>
      </c>
      <c r="E14" s="115" t="s">
        <v>396</v>
      </c>
      <c r="G14" s="110"/>
      <c r="H14" s="112">
        <v>705000</v>
      </c>
      <c r="I14" s="106"/>
      <c r="J14" s="50">
        <f t="shared" si="2"/>
        <v>705000</v>
      </c>
    </row>
    <row r="15" spans="2:11" s="111" customFormat="1" ht="30">
      <c r="B15" s="107" t="s">
        <v>393</v>
      </c>
      <c r="C15" s="113">
        <v>45867</v>
      </c>
      <c r="D15" s="107" t="s">
        <v>410</v>
      </c>
      <c r="E15" s="115" t="s">
        <v>392</v>
      </c>
      <c r="F15" s="109"/>
      <c r="G15" s="110"/>
      <c r="H15" s="112">
        <v>1600000</v>
      </c>
      <c r="I15" s="106"/>
      <c r="J15" s="50">
        <f t="shared" si="2"/>
        <v>1600000</v>
      </c>
    </row>
    <row r="16" spans="2:11" s="109" customFormat="1" ht="45">
      <c r="B16" s="107" t="s">
        <v>148</v>
      </c>
      <c r="C16" s="113">
        <v>45872</v>
      </c>
      <c r="D16" s="107" t="s">
        <v>391</v>
      </c>
      <c r="E16" s="115" t="s">
        <v>403</v>
      </c>
      <c r="G16" s="110"/>
      <c r="H16" s="112">
        <v>1200000</v>
      </c>
      <c r="I16" s="106"/>
      <c r="J16" s="50">
        <f t="shared" si="2"/>
        <v>1200000</v>
      </c>
    </row>
    <row r="17" spans="2:10" s="111" customFormat="1" ht="45">
      <c r="B17" s="107" t="s">
        <v>148</v>
      </c>
      <c r="C17" s="108">
        <v>45874</v>
      </c>
      <c r="D17" s="107" t="s">
        <v>391</v>
      </c>
      <c r="E17" s="115" t="s">
        <v>405</v>
      </c>
      <c r="F17" s="109"/>
      <c r="G17" s="110"/>
      <c r="H17" s="112">
        <v>900000</v>
      </c>
      <c r="I17" s="106"/>
      <c r="J17" s="50">
        <f t="shared" si="2"/>
        <v>900000</v>
      </c>
    </row>
    <row r="18" spans="2:10" s="111" customFormat="1" ht="45">
      <c r="B18" s="107" t="s">
        <v>148</v>
      </c>
      <c r="C18" s="108">
        <v>45876</v>
      </c>
      <c r="D18" s="107" t="s">
        <v>391</v>
      </c>
      <c r="E18" s="115" t="s">
        <v>406</v>
      </c>
      <c r="F18" s="109"/>
      <c r="G18" s="110"/>
      <c r="H18" s="112">
        <v>750000</v>
      </c>
      <c r="I18" s="106"/>
      <c r="J18" s="50">
        <f t="shared" si="2"/>
        <v>750000</v>
      </c>
    </row>
    <row r="19" spans="2:10" s="111" customFormat="1">
      <c r="B19" s="107"/>
      <c r="C19" s="108"/>
      <c r="D19" s="107"/>
      <c r="E19" s="107"/>
      <c r="F19" s="109"/>
      <c r="G19" s="110"/>
      <c r="H19" s="112"/>
      <c r="I19" s="106"/>
      <c r="J19" s="50"/>
    </row>
    <row r="20" spans="2:10" s="111" customFormat="1">
      <c r="B20" s="107"/>
      <c r="C20" s="108"/>
      <c r="D20" s="107"/>
      <c r="E20" s="107"/>
      <c r="F20" s="109"/>
      <c r="G20" s="110"/>
      <c r="H20" s="112"/>
      <c r="I20" s="106"/>
      <c r="J20" s="50"/>
    </row>
    <row r="21" spans="2:10">
      <c r="B21" s="107"/>
      <c r="C21" s="113"/>
      <c r="D21" s="107"/>
      <c r="E21" s="107"/>
      <c r="F21" s="104"/>
      <c r="G21" s="104"/>
      <c r="H21" s="105"/>
      <c r="I21" s="104"/>
      <c r="J21" s="50"/>
    </row>
    <row r="22" spans="2:10">
      <c r="F22" s="6"/>
      <c r="G22" s="6"/>
    </row>
    <row r="23" spans="2:10">
      <c r="F23" s="6"/>
      <c r="G23" s="6"/>
      <c r="H23" s="18">
        <f>SUM(H3:H22)</f>
        <v>144878110</v>
      </c>
      <c r="I23" s="18">
        <f>SUM(I3:I22)</f>
        <v>2760000</v>
      </c>
      <c r="J23" s="18">
        <f>SUM(J3:J22)</f>
        <v>142118110</v>
      </c>
    </row>
    <row r="24" spans="2:10">
      <c r="F24" s="6"/>
      <c r="G24" s="6"/>
      <c r="H24" s="6"/>
    </row>
    <row r="25" spans="2:10">
      <c r="F25" s="6"/>
      <c r="G25" s="6"/>
    </row>
    <row r="26" spans="2:10">
      <c r="D26" s="43"/>
      <c r="F26" s="6"/>
      <c r="G26" s="6"/>
      <c r="H26" s="18"/>
    </row>
    <row r="27" spans="2:10">
      <c r="D27" s="43"/>
      <c r="F27" s="6"/>
      <c r="G27" s="6"/>
    </row>
    <row r="28" spans="2:10">
      <c r="F28" s="6"/>
      <c r="G28" s="6"/>
    </row>
    <row r="29" spans="2:10">
      <c r="D29" s="43"/>
      <c r="F29" s="6"/>
      <c r="G29" s="6"/>
    </row>
    <row r="30" spans="2:10" ht="15.75">
      <c r="C30" s="14"/>
      <c r="D30" s="53"/>
      <c r="E30" s="72"/>
      <c r="F30" s="6"/>
      <c r="G30" s="6"/>
      <c r="H30" s="22"/>
      <c r="I30" s="78"/>
      <c r="J30" s="50"/>
    </row>
    <row r="31" spans="2:10" ht="15.75">
      <c r="C31" s="14"/>
      <c r="E31" s="72"/>
      <c r="F31" s="6"/>
      <c r="H31" s="6"/>
      <c r="I31" s="78"/>
      <c r="J31" s="50"/>
    </row>
    <row r="32" spans="2:10">
      <c r="F32" s="6"/>
      <c r="G32" s="6"/>
    </row>
  </sheetData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topLeftCell="A19" workbookViewId="0">
      <selection activeCell="G28" sqref="G28"/>
    </sheetView>
  </sheetViews>
  <sheetFormatPr defaultRowHeight="15"/>
  <cols>
    <col min="1" max="1" width="7.28515625" customWidth="1"/>
    <col min="2" max="2" width="29.140625" customWidth="1"/>
    <col min="3" max="3" width="14" customWidth="1"/>
    <col min="4" max="4" width="23" customWidth="1"/>
    <col min="5" max="5" width="28.5703125" customWidth="1"/>
    <col min="6" max="6" width="13.85546875" customWidth="1"/>
    <col min="7" max="7" width="12.85546875" customWidth="1"/>
    <col min="8" max="8" width="17.5703125" customWidth="1"/>
    <col min="9" max="9" width="13" customWidth="1"/>
    <col min="10" max="10" width="15.5703125" customWidth="1"/>
    <col min="11" max="11" width="12.5703125" bestFit="1" customWidth="1"/>
  </cols>
  <sheetData>
    <row r="2" spans="1:11">
      <c r="B2" t="s">
        <v>138</v>
      </c>
      <c r="C2" t="s">
        <v>325</v>
      </c>
      <c r="D2" t="s">
        <v>323</v>
      </c>
      <c r="E2" t="s">
        <v>121</v>
      </c>
      <c r="F2" t="s">
        <v>128</v>
      </c>
      <c r="G2" t="s">
        <v>324</v>
      </c>
      <c r="H2" t="s">
        <v>163</v>
      </c>
      <c r="I2" t="s">
        <v>154</v>
      </c>
      <c r="J2" t="s">
        <v>123</v>
      </c>
    </row>
    <row r="4" spans="1:11" ht="45">
      <c r="B4" s="65" t="s">
        <v>379</v>
      </c>
      <c r="C4" s="14">
        <v>45880</v>
      </c>
      <c r="D4" s="48" t="s">
        <v>389</v>
      </c>
      <c r="E4" s="72" t="s">
        <v>390</v>
      </c>
      <c r="F4" s="6">
        <f>H4-G4</f>
        <v>44000000</v>
      </c>
      <c r="G4" s="6">
        <v>3450000</v>
      </c>
      <c r="H4" s="6">
        <v>47450000</v>
      </c>
      <c r="I4" s="78">
        <f t="shared" ref="I4" si="0">H4*2%</f>
        <v>949000</v>
      </c>
      <c r="J4" s="50">
        <f t="shared" ref="J4" si="1">H4-I4</f>
        <v>46501000</v>
      </c>
      <c r="K4" s="18">
        <f>J4</f>
        <v>46501000</v>
      </c>
    </row>
    <row r="5" spans="1:11" ht="45">
      <c r="B5" s="65" t="s">
        <v>379</v>
      </c>
      <c r="C5" s="14">
        <v>45883</v>
      </c>
      <c r="D5" s="53" t="s">
        <v>374</v>
      </c>
      <c r="E5" s="72" t="s">
        <v>376</v>
      </c>
      <c r="F5" s="6"/>
      <c r="G5" s="6"/>
      <c r="H5" s="6">
        <v>7875000</v>
      </c>
      <c r="I5" s="78">
        <f>H5*2%</f>
        <v>157500</v>
      </c>
      <c r="J5" s="50">
        <f>H5-I5</f>
        <v>7717500</v>
      </c>
      <c r="K5" s="18">
        <f>J5</f>
        <v>7717500</v>
      </c>
    </row>
    <row r="6" spans="1:11" ht="45">
      <c r="B6" t="s">
        <v>382</v>
      </c>
      <c r="D6" t="s">
        <v>317</v>
      </c>
      <c r="E6" s="72" t="s">
        <v>414</v>
      </c>
      <c r="H6" s="6">
        <v>15750000</v>
      </c>
      <c r="I6" s="78">
        <f t="shared" ref="I6:I7" si="2">H6*2%</f>
        <v>315000</v>
      </c>
      <c r="J6" s="50">
        <f t="shared" ref="J6:J14" si="3">H6-I6</f>
        <v>15435000</v>
      </c>
      <c r="K6" s="18">
        <f>J6+J7</f>
        <v>38587500</v>
      </c>
    </row>
    <row r="7" spans="1:11" ht="45">
      <c r="B7" s="65" t="s">
        <v>379</v>
      </c>
      <c r="D7" t="s">
        <v>317</v>
      </c>
      <c r="E7" s="72" t="s">
        <v>413</v>
      </c>
      <c r="H7" s="6">
        <v>23625000</v>
      </c>
      <c r="I7" s="78">
        <f t="shared" si="2"/>
        <v>472500</v>
      </c>
      <c r="J7" s="50">
        <f t="shared" si="3"/>
        <v>23152500</v>
      </c>
      <c r="K7" s="18"/>
    </row>
    <row r="8" spans="1:11" ht="45">
      <c r="A8" s="109"/>
      <c r="B8" s="107" t="s">
        <v>148</v>
      </c>
      <c r="C8" s="116">
        <v>45881</v>
      </c>
      <c r="D8" s="107" t="s">
        <v>416</v>
      </c>
      <c r="E8" s="117" t="s">
        <v>425</v>
      </c>
      <c r="F8" s="109"/>
      <c r="G8" s="109"/>
      <c r="H8" s="112">
        <v>1662000</v>
      </c>
      <c r="I8" s="78"/>
      <c r="J8" s="50">
        <f t="shared" si="3"/>
        <v>1662000</v>
      </c>
      <c r="K8" s="6"/>
    </row>
    <row r="9" spans="1:11" ht="75">
      <c r="A9" s="109"/>
      <c r="B9" s="107" t="s">
        <v>422</v>
      </c>
      <c r="C9" s="116">
        <v>45886</v>
      </c>
      <c r="D9" s="107" t="s">
        <v>417</v>
      </c>
      <c r="E9" s="117" t="s">
        <v>418</v>
      </c>
      <c r="F9" s="109"/>
      <c r="G9" s="109"/>
      <c r="H9" s="112">
        <v>1299500</v>
      </c>
      <c r="I9" s="78"/>
      <c r="J9" s="50">
        <f t="shared" si="3"/>
        <v>1299500</v>
      </c>
      <c r="K9" s="18"/>
    </row>
    <row r="10" spans="1:11" ht="60">
      <c r="A10" s="109"/>
      <c r="B10" s="107" t="s">
        <v>428</v>
      </c>
      <c r="C10" s="116">
        <v>45884</v>
      </c>
      <c r="D10" s="107" t="s">
        <v>419</v>
      </c>
      <c r="E10" s="117" t="s">
        <v>431</v>
      </c>
      <c r="F10" s="109"/>
      <c r="G10" s="109"/>
      <c r="H10" s="112">
        <v>980000</v>
      </c>
      <c r="I10" s="78"/>
      <c r="J10" s="50">
        <f t="shared" si="3"/>
        <v>980000</v>
      </c>
    </row>
    <row r="11" spans="1:11" ht="60">
      <c r="A11" s="109"/>
      <c r="B11" s="107" t="s">
        <v>397</v>
      </c>
      <c r="C11" s="116">
        <v>45882</v>
      </c>
      <c r="D11" s="107" t="s">
        <v>421</v>
      </c>
      <c r="E11" s="117" t="s">
        <v>426</v>
      </c>
      <c r="F11" s="109"/>
      <c r="G11" s="109"/>
      <c r="H11" s="112">
        <v>1950000</v>
      </c>
      <c r="I11" s="78"/>
      <c r="J11" s="50">
        <f t="shared" si="3"/>
        <v>1950000</v>
      </c>
    </row>
    <row r="12" spans="1:11" ht="60">
      <c r="A12" s="109"/>
      <c r="B12" s="107" t="s">
        <v>397</v>
      </c>
      <c r="C12" s="116">
        <v>45882</v>
      </c>
      <c r="D12" s="107" t="s">
        <v>421</v>
      </c>
      <c r="E12" s="117" t="s">
        <v>427</v>
      </c>
      <c r="F12" s="109"/>
      <c r="G12" s="109"/>
      <c r="H12" s="112">
        <v>1170000</v>
      </c>
      <c r="I12" s="78"/>
      <c r="J12" s="50">
        <f t="shared" si="3"/>
        <v>1170000</v>
      </c>
    </row>
    <row r="13" spans="1:11" ht="75">
      <c r="A13" s="109"/>
      <c r="B13" s="107" t="s">
        <v>420</v>
      </c>
      <c r="C13" s="116">
        <v>45882</v>
      </c>
      <c r="D13" s="107" t="s">
        <v>423</v>
      </c>
      <c r="E13" s="117" t="s">
        <v>424</v>
      </c>
      <c r="F13" s="109"/>
      <c r="G13" s="109"/>
      <c r="H13" s="112">
        <v>2575000</v>
      </c>
      <c r="I13" s="78"/>
      <c r="J13" s="50">
        <f t="shared" si="3"/>
        <v>2575000</v>
      </c>
    </row>
    <row r="14" spans="1:11" ht="90">
      <c r="B14" s="107" t="s">
        <v>420</v>
      </c>
      <c r="C14" s="116">
        <v>45886</v>
      </c>
      <c r="D14" s="107" t="s">
        <v>429</v>
      </c>
      <c r="E14" s="117" t="s">
        <v>430</v>
      </c>
      <c r="F14" s="109"/>
      <c r="G14" s="109"/>
      <c r="H14" s="112">
        <v>242000</v>
      </c>
      <c r="I14" s="78"/>
      <c r="J14" s="50">
        <f t="shared" si="3"/>
        <v>242000</v>
      </c>
    </row>
    <row r="15" spans="1:11" ht="45">
      <c r="B15" s="107" t="s">
        <v>148</v>
      </c>
      <c r="C15" s="108">
        <v>45878</v>
      </c>
      <c r="D15" s="107" t="s">
        <v>391</v>
      </c>
      <c r="E15" s="117" t="s">
        <v>407</v>
      </c>
      <c r="F15" s="109"/>
      <c r="G15" s="110"/>
      <c r="H15" s="112">
        <v>990000</v>
      </c>
      <c r="I15" s="106"/>
      <c r="J15" s="50">
        <f t="shared" ref="J15:J16" si="4">H15-I15</f>
        <v>990000</v>
      </c>
    </row>
    <row r="16" spans="1:11" ht="45">
      <c r="B16" s="107" t="s">
        <v>148</v>
      </c>
      <c r="C16" s="113">
        <v>45884</v>
      </c>
      <c r="D16" s="107" t="s">
        <v>391</v>
      </c>
      <c r="E16" s="117" t="s">
        <v>409</v>
      </c>
      <c r="F16" s="104"/>
      <c r="G16" s="104"/>
      <c r="H16" s="105">
        <v>1735000</v>
      </c>
      <c r="I16" s="104"/>
      <c r="J16" s="50">
        <f t="shared" si="4"/>
        <v>1735000</v>
      </c>
    </row>
    <row r="17" spans="2:10" ht="30">
      <c r="B17" s="107" t="s">
        <v>148</v>
      </c>
      <c r="C17" s="113"/>
      <c r="D17" s="107" t="s">
        <v>464</v>
      </c>
      <c r="E17" s="117" t="s">
        <v>437</v>
      </c>
      <c r="F17" s="109"/>
      <c r="G17" s="109"/>
      <c r="H17" s="118">
        <v>564000</v>
      </c>
      <c r="I17" s="104"/>
      <c r="J17" s="50"/>
    </row>
    <row r="18" spans="2:10" ht="45">
      <c r="B18" s="107" t="s">
        <v>420</v>
      </c>
      <c r="C18" s="113"/>
      <c r="D18" s="107" t="s">
        <v>438</v>
      </c>
      <c r="E18" s="117" t="s">
        <v>465</v>
      </c>
      <c r="F18" s="109"/>
      <c r="G18" s="109"/>
      <c r="H18" s="119">
        <v>80000</v>
      </c>
      <c r="I18" s="104"/>
      <c r="J18" s="50"/>
    </row>
    <row r="19" spans="2:10" ht="45">
      <c r="B19" s="107" t="s">
        <v>402</v>
      </c>
      <c r="C19" s="113"/>
      <c r="D19" s="107" t="s">
        <v>439</v>
      </c>
      <c r="E19" s="117" t="s">
        <v>440</v>
      </c>
      <c r="F19" s="109"/>
      <c r="G19" s="109"/>
      <c r="H19" s="118">
        <v>188016</v>
      </c>
      <c r="I19" s="104"/>
      <c r="J19" s="50"/>
    </row>
    <row r="20" spans="2:10" ht="30">
      <c r="B20" s="107" t="s">
        <v>461</v>
      </c>
      <c r="C20" s="113"/>
      <c r="D20" s="107" t="s">
        <v>441</v>
      </c>
      <c r="E20" s="117" t="s">
        <v>467</v>
      </c>
      <c r="F20" s="109"/>
      <c r="G20" s="109"/>
      <c r="H20" s="119">
        <v>500000</v>
      </c>
      <c r="I20" s="104"/>
      <c r="J20" s="50"/>
    </row>
    <row r="21" spans="2:10" ht="45">
      <c r="B21" s="107" t="s">
        <v>148</v>
      </c>
      <c r="C21" s="113"/>
      <c r="D21" s="107" t="s">
        <v>442</v>
      </c>
      <c r="E21" s="117" t="s">
        <v>466</v>
      </c>
      <c r="F21" s="109"/>
      <c r="G21" s="109"/>
      <c r="H21" s="119">
        <v>50000</v>
      </c>
      <c r="I21" s="104"/>
      <c r="J21" s="50"/>
    </row>
    <row r="22" spans="2:10" ht="45">
      <c r="B22" s="107" t="s">
        <v>148</v>
      </c>
      <c r="C22" s="113"/>
      <c r="D22" s="107" t="s">
        <v>443</v>
      </c>
      <c r="E22" s="117" t="s">
        <v>468</v>
      </c>
      <c r="F22" s="109"/>
      <c r="G22" s="109"/>
      <c r="H22" s="118">
        <v>127000</v>
      </c>
      <c r="I22" s="104"/>
      <c r="J22" s="50"/>
    </row>
    <row r="23" spans="2:10" ht="30">
      <c r="B23" s="107" t="s">
        <v>402</v>
      </c>
      <c r="C23" s="113"/>
      <c r="D23" s="107" t="s">
        <v>444</v>
      </c>
      <c r="E23" s="121" t="s">
        <v>445</v>
      </c>
      <c r="F23" s="109"/>
      <c r="G23" s="109"/>
      <c r="H23" s="120">
        <v>60000</v>
      </c>
      <c r="I23" s="104"/>
      <c r="J23" s="50"/>
    </row>
    <row r="24" spans="2:10" ht="30">
      <c r="B24" s="107" t="s">
        <v>220</v>
      </c>
      <c r="C24" s="113"/>
      <c r="D24" s="107" t="s">
        <v>446</v>
      </c>
      <c r="E24" s="117" t="s">
        <v>447</v>
      </c>
      <c r="F24" s="109"/>
      <c r="G24" s="109"/>
      <c r="H24" s="118">
        <v>44000</v>
      </c>
      <c r="I24" s="104"/>
      <c r="J24" s="50"/>
    </row>
    <row r="25" spans="2:10" ht="45">
      <c r="B25" s="107" t="s">
        <v>462</v>
      </c>
      <c r="C25" s="113"/>
      <c r="D25" s="107" t="s">
        <v>464</v>
      </c>
      <c r="E25" s="117" t="s">
        <v>469</v>
      </c>
      <c r="F25" s="109"/>
      <c r="G25" s="109"/>
      <c r="H25" s="118">
        <v>692500</v>
      </c>
      <c r="I25" s="104"/>
      <c r="J25" s="50"/>
    </row>
    <row r="26" spans="2:10" ht="30">
      <c r="B26" s="107" t="s">
        <v>463</v>
      </c>
      <c r="C26" s="113"/>
      <c r="D26" s="107" t="s">
        <v>448</v>
      </c>
      <c r="E26" s="117" t="s">
        <v>449</v>
      </c>
      <c r="F26" s="109"/>
      <c r="G26" s="109"/>
      <c r="H26" s="118">
        <v>85000</v>
      </c>
      <c r="I26" s="104"/>
      <c r="J26" s="50"/>
    </row>
    <row r="27" spans="2:10">
      <c r="B27" s="109"/>
      <c r="C27" s="113"/>
      <c r="D27" s="109"/>
      <c r="E27" s="109"/>
      <c r="F27" s="109"/>
      <c r="G27" s="109"/>
      <c r="H27" s="109"/>
      <c r="I27" s="104"/>
      <c r="J27" s="50"/>
    </row>
    <row r="28" spans="2:10" ht="45">
      <c r="B28" s="107" t="s">
        <v>220</v>
      </c>
      <c r="C28" s="113"/>
      <c r="D28" s="107" t="s">
        <v>450</v>
      </c>
      <c r="E28" s="117" t="s">
        <v>451</v>
      </c>
      <c r="F28" s="109"/>
      <c r="G28" s="109"/>
      <c r="H28" s="118">
        <v>114000</v>
      </c>
      <c r="I28" s="104"/>
      <c r="J28" s="50"/>
    </row>
    <row r="29" spans="2:10" ht="45">
      <c r="B29" s="107" t="s">
        <v>220</v>
      </c>
      <c r="C29" s="113"/>
      <c r="D29" s="107" t="s">
        <v>464</v>
      </c>
      <c r="E29" s="117" t="s">
        <v>470</v>
      </c>
      <c r="F29" s="109"/>
      <c r="G29" s="109"/>
      <c r="H29" s="118">
        <v>279240</v>
      </c>
      <c r="I29" s="104"/>
      <c r="J29" s="50"/>
    </row>
    <row r="30" spans="2:10" ht="45">
      <c r="B30" s="107" t="s">
        <v>143</v>
      </c>
      <c r="C30" s="113"/>
      <c r="D30" s="107" t="s">
        <v>452</v>
      </c>
      <c r="E30" s="117" t="s">
        <v>471</v>
      </c>
      <c r="F30" s="109"/>
      <c r="G30" s="109"/>
      <c r="H30" s="118">
        <v>1500000</v>
      </c>
      <c r="I30" s="104"/>
      <c r="J30" s="50"/>
    </row>
    <row r="31" spans="2:10" ht="45">
      <c r="B31" s="107" t="s">
        <v>143</v>
      </c>
      <c r="C31" s="113"/>
      <c r="D31" s="107" t="s">
        <v>453</v>
      </c>
      <c r="E31" s="117" t="s">
        <v>454</v>
      </c>
      <c r="F31" s="109"/>
      <c r="G31" s="109"/>
      <c r="H31" s="118">
        <v>1500000</v>
      </c>
      <c r="I31" s="104"/>
      <c r="J31" s="50"/>
    </row>
    <row r="32" spans="2:10" ht="45">
      <c r="B32" s="107" t="s">
        <v>143</v>
      </c>
      <c r="C32" s="113"/>
      <c r="D32" s="107" t="s">
        <v>455</v>
      </c>
      <c r="E32" s="117" t="s">
        <v>456</v>
      </c>
      <c r="F32" s="109"/>
      <c r="G32" s="109"/>
      <c r="H32" s="118">
        <v>1000000</v>
      </c>
      <c r="I32" s="104"/>
      <c r="J32" s="50"/>
    </row>
    <row r="33" spans="2:10" ht="60">
      <c r="B33" s="107" t="s">
        <v>143</v>
      </c>
      <c r="C33" s="113"/>
      <c r="D33" s="107" t="s">
        <v>457</v>
      </c>
      <c r="E33" s="117" t="s">
        <v>458</v>
      </c>
      <c r="F33" s="109"/>
      <c r="G33" s="109"/>
      <c r="H33" s="118">
        <v>1000000</v>
      </c>
      <c r="I33" s="104"/>
      <c r="J33" s="50"/>
    </row>
    <row r="34" spans="2:10" ht="60">
      <c r="B34" s="107" t="s">
        <v>143</v>
      </c>
      <c r="C34" s="113"/>
      <c r="D34" s="107" t="s">
        <v>459</v>
      </c>
      <c r="E34" s="117" t="s">
        <v>458</v>
      </c>
      <c r="F34" s="109"/>
      <c r="G34" s="109"/>
      <c r="H34" s="118">
        <v>1000000</v>
      </c>
      <c r="I34" s="104"/>
      <c r="J34" s="50"/>
    </row>
    <row r="35" spans="2:10" ht="60">
      <c r="B35" s="107" t="s">
        <v>143</v>
      </c>
      <c r="C35" s="113"/>
      <c r="D35" s="107" t="s">
        <v>460</v>
      </c>
      <c r="E35" s="117" t="s">
        <v>458</v>
      </c>
      <c r="F35" s="109"/>
      <c r="G35" s="109"/>
      <c r="H35" s="118">
        <v>1000000</v>
      </c>
      <c r="I35" s="104"/>
      <c r="J35" s="50"/>
    </row>
    <row r="36" spans="2:10" ht="45">
      <c r="B36" t="s">
        <v>382</v>
      </c>
      <c r="C36" s="14">
        <v>45880</v>
      </c>
      <c r="D36" t="s">
        <v>171</v>
      </c>
      <c r="E36" s="72" t="s">
        <v>371</v>
      </c>
      <c r="F36" s="6"/>
      <c r="H36" s="6">
        <v>7500000</v>
      </c>
      <c r="I36" s="78">
        <f>H36*2%</f>
        <v>150000</v>
      </c>
      <c r="J36" s="50">
        <f>H36-I36</f>
        <v>7350000</v>
      </c>
    </row>
    <row r="37" spans="2:10" ht="15.75">
      <c r="B37" s="65"/>
      <c r="C37" s="14"/>
      <c r="E37" s="54"/>
      <c r="F37" s="6"/>
      <c r="G37" s="6"/>
      <c r="H37" s="6"/>
      <c r="I37" s="78"/>
      <c r="J37" s="50"/>
    </row>
    <row r="38" spans="2:10">
      <c r="B38" s="107"/>
      <c r="C38" s="113"/>
      <c r="D38" s="107"/>
      <c r="E38" s="107"/>
      <c r="F38" s="104"/>
      <c r="G38" s="104"/>
      <c r="H38" s="105"/>
      <c r="I38" s="104"/>
      <c r="J38" s="50"/>
    </row>
    <row r="39" spans="2:10" ht="15.75">
      <c r="B39" s="107"/>
      <c r="C39" s="116"/>
      <c r="D39" s="107"/>
      <c r="E39" s="117"/>
      <c r="F39" s="109"/>
      <c r="G39" s="109"/>
      <c r="H39" s="112"/>
      <c r="I39" s="78"/>
      <c r="J39" s="50"/>
    </row>
    <row r="42" spans="2:10">
      <c r="F42" s="6"/>
      <c r="G42" s="6"/>
    </row>
    <row r="43" spans="2:10">
      <c r="F43" s="6"/>
      <c r="G43" s="6"/>
    </row>
    <row r="44" spans="2:10">
      <c r="F44" s="6"/>
      <c r="G44" s="6">
        <v>144000000</v>
      </c>
      <c r="H44" s="18">
        <f>SUM(H3:H43)</f>
        <v>124587256</v>
      </c>
      <c r="I44" s="18">
        <f>SUM(I3:I43)</f>
        <v>2044000</v>
      </c>
      <c r="J44" s="18">
        <f>SUM(J4:J43)</f>
        <v>112759500</v>
      </c>
    </row>
    <row r="45" spans="2:10">
      <c r="F45" s="6"/>
      <c r="G45" s="6"/>
    </row>
    <row r="46" spans="2:10">
      <c r="H46" s="18"/>
    </row>
    <row r="47" spans="2:10">
      <c r="H47" s="18"/>
    </row>
    <row r="49" spans="2:10" ht="15.75">
      <c r="B49" s="65"/>
      <c r="C49" s="14"/>
      <c r="E49" s="54"/>
      <c r="F49" s="6"/>
      <c r="G49" s="6"/>
      <c r="H49" s="6"/>
      <c r="I49" s="78"/>
      <c r="J49" s="50"/>
    </row>
    <row r="50" spans="2:10" ht="15.75">
      <c r="C50" s="14"/>
      <c r="E50" s="72"/>
      <c r="F50" s="6"/>
      <c r="H50" s="6"/>
      <c r="I50" s="78"/>
      <c r="J50" s="50"/>
    </row>
    <row r="51" spans="2:10" ht="15.75">
      <c r="B51" s="65"/>
      <c r="C51" s="14"/>
      <c r="E51" s="54"/>
      <c r="F51" s="6"/>
      <c r="G51" s="6"/>
      <c r="H51" s="6"/>
      <c r="I51" s="78"/>
      <c r="J51" s="50"/>
    </row>
    <row r="52" spans="2:10">
      <c r="B52" s="107"/>
      <c r="C52" s="108"/>
      <c r="D52" s="107"/>
      <c r="E52" s="107"/>
      <c r="F52" s="109"/>
      <c r="G52" s="110"/>
      <c r="H52" s="112"/>
      <c r="I52" s="106"/>
      <c r="J52" s="50"/>
    </row>
    <row r="56" spans="2:10">
      <c r="D56" s="6">
        <v>1635490</v>
      </c>
    </row>
    <row r="57" spans="2:10">
      <c r="D57" s="6">
        <v>1623610</v>
      </c>
    </row>
    <row r="58" spans="2:10">
      <c r="D58" s="6">
        <v>1588960</v>
      </c>
    </row>
    <row r="59" spans="2:10">
      <c r="D59" s="6">
        <v>2713600</v>
      </c>
    </row>
    <row r="61" spans="2:10">
      <c r="D61" s="18">
        <f>SUM(D56:D60)</f>
        <v>7561660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9"/>
  <sheetViews>
    <sheetView topLeftCell="C1" workbookViewId="0">
      <selection activeCell="I4" sqref="I4"/>
    </sheetView>
  </sheetViews>
  <sheetFormatPr defaultRowHeight="15"/>
  <cols>
    <col min="3" max="3" width="33.140625" customWidth="1"/>
    <col min="4" max="4" width="10.7109375" customWidth="1"/>
    <col min="5" max="5" width="26.140625" customWidth="1"/>
    <col min="6" max="6" width="38" customWidth="1"/>
    <col min="7" max="7" width="13.28515625" customWidth="1"/>
    <col min="8" max="8" width="11.28515625" customWidth="1"/>
    <col min="9" max="9" width="15.5703125" style="6" customWidth="1"/>
    <col min="10" max="10" width="13.85546875" customWidth="1"/>
    <col min="11" max="11" width="13.42578125" customWidth="1"/>
  </cols>
  <sheetData>
    <row r="3" spans="3:10" ht="57.75" customHeight="1" thickBot="1">
      <c r="C3" s="65" t="s">
        <v>379</v>
      </c>
      <c r="D3" s="14">
        <v>45888</v>
      </c>
      <c r="E3" t="s">
        <v>101</v>
      </c>
      <c r="F3" s="144" t="s">
        <v>472</v>
      </c>
      <c r="I3" s="6">
        <v>1056000</v>
      </c>
    </row>
    <row r="4" spans="3:10" ht="39" thickBot="1">
      <c r="C4" s="122" t="s">
        <v>139</v>
      </c>
      <c r="E4" s="126" t="s">
        <v>473</v>
      </c>
      <c r="F4" s="143" t="s">
        <v>518</v>
      </c>
      <c r="I4" s="124">
        <v>630000</v>
      </c>
    </row>
    <row r="5" spans="3:10" ht="26.25" thickBot="1">
      <c r="C5" s="122" t="s">
        <v>463</v>
      </c>
      <c r="E5" s="126" t="s">
        <v>474</v>
      </c>
      <c r="F5" s="143" t="s">
        <v>519</v>
      </c>
      <c r="I5" s="178">
        <v>1119230</v>
      </c>
    </row>
    <row r="6" spans="3:10" ht="26.25" thickBot="1">
      <c r="C6" s="123" t="s">
        <v>420</v>
      </c>
      <c r="E6" s="127" t="s">
        <v>475</v>
      </c>
      <c r="F6" s="147" t="s">
        <v>476</v>
      </c>
      <c r="I6" s="179">
        <v>450000</v>
      </c>
    </row>
    <row r="7" spans="3:10" ht="64.5" thickBot="1">
      <c r="C7" s="122" t="s">
        <v>148</v>
      </c>
      <c r="E7" s="126" t="s">
        <v>477</v>
      </c>
      <c r="F7" s="148" t="s">
        <v>478</v>
      </c>
      <c r="I7" s="178">
        <v>1700000</v>
      </c>
    </row>
    <row r="8" spans="3:10" ht="26.25" thickBot="1">
      <c r="C8" s="123" t="s">
        <v>148</v>
      </c>
      <c r="E8" s="127" t="s">
        <v>477</v>
      </c>
      <c r="F8" s="147" t="s">
        <v>527</v>
      </c>
      <c r="I8" s="179">
        <v>2555000</v>
      </c>
      <c r="J8" s="6">
        <v>287725</v>
      </c>
    </row>
    <row r="9" spans="3:10" ht="26.25" thickBot="1">
      <c r="C9" s="122" t="s">
        <v>482</v>
      </c>
      <c r="E9" s="126" t="s">
        <v>479</v>
      </c>
      <c r="F9" s="143" t="s">
        <v>525</v>
      </c>
      <c r="I9" s="124">
        <v>2000000</v>
      </c>
      <c r="J9" s="6">
        <v>100000</v>
      </c>
    </row>
    <row r="10" spans="3:10" ht="26.25" thickBot="1">
      <c r="C10" s="123" t="s">
        <v>143</v>
      </c>
      <c r="E10" s="127" t="s">
        <v>480</v>
      </c>
      <c r="F10" s="149" t="s">
        <v>524</v>
      </c>
      <c r="I10" s="125">
        <v>1000000</v>
      </c>
      <c r="J10" s="6">
        <v>55000</v>
      </c>
    </row>
    <row r="11" spans="3:10" ht="26.25" thickBot="1">
      <c r="C11" s="122" t="s">
        <v>420</v>
      </c>
      <c r="E11" s="126" t="s">
        <v>481</v>
      </c>
      <c r="F11" s="143" t="s">
        <v>526</v>
      </c>
      <c r="I11" s="178">
        <v>531000</v>
      </c>
    </row>
    <row r="12" spans="3:10" ht="38.25">
      <c r="C12" s="128" t="s">
        <v>483</v>
      </c>
      <c r="E12" s="129" t="s">
        <v>485</v>
      </c>
      <c r="F12" s="140" t="s">
        <v>486</v>
      </c>
      <c r="I12" s="130">
        <v>800000</v>
      </c>
    </row>
    <row r="13" spans="3:10" ht="38.25">
      <c r="C13" s="128" t="s">
        <v>484</v>
      </c>
      <c r="E13" s="129" t="s">
        <v>487</v>
      </c>
      <c r="F13" s="140" t="s">
        <v>488</v>
      </c>
      <c r="I13" s="130">
        <v>800000</v>
      </c>
    </row>
    <row r="14" spans="3:10" ht="38.25">
      <c r="C14" s="128" t="s">
        <v>490</v>
      </c>
      <c r="E14" s="131" t="s">
        <v>489</v>
      </c>
      <c r="F14" s="141" t="s">
        <v>506</v>
      </c>
      <c r="I14" s="130">
        <v>1135500</v>
      </c>
    </row>
    <row r="15" spans="3:10" ht="38.25">
      <c r="C15" s="132" t="s">
        <v>401</v>
      </c>
      <c r="E15" s="135" t="s">
        <v>494</v>
      </c>
      <c r="F15" s="141" t="s">
        <v>507</v>
      </c>
      <c r="I15" s="130">
        <v>250604</v>
      </c>
    </row>
    <row r="16" spans="3:10" ht="102">
      <c r="C16" s="133" t="s">
        <v>491</v>
      </c>
      <c r="E16" s="131" t="s">
        <v>495</v>
      </c>
      <c r="F16" s="141" t="s">
        <v>496</v>
      </c>
      <c r="I16" s="138">
        <v>3363500</v>
      </c>
    </row>
    <row r="17" spans="3:12" ht="63.75">
      <c r="C17" s="133" t="s">
        <v>491</v>
      </c>
      <c r="E17" s="131" t="s">
        <v>497</v>
      </c>
      <c r="F17" s="140" t="s">
        <v>508</v>
      </c>
      <c r="I17" s="138">
        <v>730750</v>
      </c>
    </row>
    <row r="18" spans="3:12" ht="63.75">
      <c r="C18" s="133" t="s">
        <v>492</v>
      </c>
      <c r="E18" s="131" t="s">
        <v>498</v>
      </c>
      <c r="F18" s="140" t="s">
        <v>509</v>
      </c>
      <c r="I18" s="138">
        <v>856500</v>
      </c>
    </row>
    <row r="19" spans="3:12" ht="38.25">
      <c r="C19" s="128" t="s">
        <v>402</v>
      </c>
      <c r="E19" s="136" t="s">
        <v>499</v>
      </c>
      <c r="F19" s="142" t="s">
        <v>500</v>
      </c>
      <c r="I19" s="139">
        <v>569538</v>
      </c>
    </row>
    <row r="20" spans="3:12" ht="38.25">
      <c r="C20" s="128" t="s">
        <v>402</v>
      </c>
      <c r="E20" s="137" t="s">
        <v>501</v>
      </c>
      <c r="F20" s="142" t="s">
        <v>510</v>
      </c>
      <c r="I20" s="139">
        <v>300000</v>
      </c>
    </row>
    <row r="21" spans="3:12" ht="38.25">
      <c r="C21" s="134" t="s">
        <v>402</v>
      </c>
      <c r="E21" s="136" t="s">
        <v>502</v>
      </c>
      <c r="F21" s="142" t="s">
        <v>516</v>
      </c>
      <c r="I21" s="139">
        <v>189000</v>
      </c>
    </row>
    <row r="22" spans="3:12" ht="38.25">
      <c r="C22" s="134" t="s">
        <v>402</v>
      </c>
      <c r="E22" s="136" t="s">
        <v>503</v>
      </c>
      <c r="F22" s="142" t="s">
        <v>517</v>
      </c>
      <c r="I22" s="139">
        <v>221000</v>
      </c>
    </row>
    <row r="23" spans="3:12" ht="51">
      <c r="C23" s="133" t="s">
        <v>493</v>
      </c>
      <c r="E23" s="131" t="s">
        <v>504</v>
      </c>
      <c r="F23" s="140" t="s">
        <v>505</v>
      </c>
      <c r="I23" s="138">
        <v>690200</v>
      </c>
    </row>
    <row r="24" spans="3:12" ht="45">
      <c r="C24" s="65" t="s">
        <v>379</v>
      </c>
      <c r="D24" s="14">
        <v>45890</v>
      </c>
      <c r="E24" t="s">
        <v>38</v>
      </c>
      <c r="F24" s="144" t="s">
        <v>415</v>
      </c>
      <c r="G24" s="6">
        <f>I24-H24</f>
        <v>23625000</v>
      </c>
      <c r="H24" s="6">
        <v>7875000</v>
      </c>
      <c r="I24" s="6">
        <v>31500000</v>
      </c>
      <c r="J24" s="78">
        <f>I24*2%</f>
        <v>630000</v>
      </c>
      <c r="K24" s="50">
        <f>I24-J24</f>
        <v>30870000</v>
      </c>
    </row>
    <row r="25" spans="3:12" ht="45">
      <c r="C25" s="65" t="s">
        <v>379</v>
      </c>
      <c r="D25" s="73">
        <v>45884</v>
      </c>
      <c r="E25" t="s">
        <v>511</v>
      </c>
      <c r="F25" s="144" t="s">
        <v>512</v>
      </c>
      <c r="G25" s="6">
        <f>I25-H25</f>
        <v>23625000</v>
      </c>
      <c r="H25" s="6">
        <v>7875000</v>
      </c>
      <c r="I25" s="6">
        <v>31500000</v>
      </c>
      <c r="J25" s="78">
        <f>I25*2%</f>
        <v>630000</v>
      </c>
      <c r="K25" s="50">
        <f>I25-J25</f>
        <v>30870000</v>
      </c>
    </row>
    <row r="27" spans="3:12" ht="45">
      <c r="C27" t="s">
        <v>523</v>
      </c>
      <c r="D27" s="73">
        <v>45869</v>
      </c>
      <c r="E27" t="s">
        <v>110</v>
      </c>
      <c r="F27" s="144" t="s">
        <v>520</v>
      </c>
      <c r="G27" s="18">
        <f>I27-H27</f>
        <v>4800000</v>
      </c>
      <c r="H27" s="6">
        <v>720000</v>
      </c>
      <c r="I27" s="6">
        <v>5520000</v>
      </c>
      <c r="J27" s="146">
        <f>I27*2%</f>
        <v>110400</v>
      </c>
      <c r="K27" s="18">
        <f>I27-J27</f>
        <v>5409600</v>
      </c>
    </row>
    <row r="28" spans="3:12" ht="45">
      <c r="C28" t="s">
        <v>382</v>
      </c>
      <c r="D28" s="73">
        <v>45869</v>
      </c>
      <c r="E28" t="s">
        <v>110</v>
      </c>
      <c r="F28" s="144" t="s">
        <v>521</v>
      </c>
      <c r="G28" s="18">
        <f>I28-H28</f>
        <v>13800000</v>
      </c>
      <c r="H28" s="145">
        <v>2070000</v>
      </c>
      <c r="I28" s="6">
        <v>15870000</v>
      </c>
      <c r="J28" s="146">
        <f>I28*2%</f>
        <v>317400</v>
      </c>
      <c r="K28" s="18">
        <f>I28-J28</f>
        <v>15552600</v>
      </c>
    </row>
    <row r="29" spans="3:12" ht="45">
      <c r="C29" s="65" t="s">
        <v>379</v>
      </c>
      <c r="D29" s="73">
        <v>45869</v>
      </c>
      <c r="E29" t="s">
        <v>110</v>
      </c>
      <c r="F29" s="144" t="s">
        <v>522</v>
      </c>
      <c r="G29" s="18">
        <f>I29-H29</f>
        <v>14400000</v>
      </c>
      <c r="H29" s="145">
        <v>2160000</v>
      </c>
      <c r="I29" s="6">
        <v>16560000</v>
      </c>
      <c r="J29" s="146">
        <f>I29*2%</f>
        <v>331200</v>
      </c>
      <c r="K29" s="18">
        <f>I29-J29</f>
        <v>16228800</v>
      </c>
    </row>
    <row r="30" spans="3:12" ht="30">
      <c r="C30" s="107" t="s">
        <v>148</v>
      </c>
      <c r="D30" s="108">
        <v>45881</v>
      </c>
      <c r="E30" s="107" t="s">
        <v>391</v>
      </c>
      <c r="F30" s="150" t="s">
        <v>408</v>
      </c>
      <c r="G30" s="109"/>
      <c r="H30" s="110"/>
      <c r="I30" s="112">
        <v>500000</v>
      </c>
      <c r="J30" s="106"/>
      <c r="K30" s="50">
        <f>I30-J30</f>
        <v>500000</v>
      </c>
      <c r="L30" t="s">
        <v>232</v>
      </c>
    </row>
    <row r="31" spans="3:12">
      <c r="K31" s="18"/>
    </row>
    <row r="33" spans="3:11">
      <c r="F33" s="6"/>
    </row>
    <row r="34" spans="3:11">
      <c r="F34" s="6"/>
      <c r="I34" s="6">
        <f>SUM(I3:I33)</f>
        <v>122397822</v>
      </c>
      <c r="J34" s="18">
        <f>SUM(J8:J33)</f>
        <v>2461725</v>
      </c>
    </row>
    <row r="35" spans="3:11">
      <c r="F35" s="6"/>
    </row>
    <row r="36" spans="3:11">
      <c r="F36" s="6"/>
    </row>
    <row r="37" spans="3:11" ht="15.75">
      <c r="C37" s="65"/>
      <c r="D37" s="14"/>
      <c r="F37" s="54"/>
      <c r="G37" s="6"/>
      <c r="H37" s="6"/>
      <c r="J37" s="78"/>
      <c r="K37" s="50"/>
    </row>
    <row r="38" spans="3:11">
      <c r="F38" s="18"/>
    </row>
    <row r="39" spans="3:11">
      <c r="C39" t="s">
        <v>515</v>
      </c>
      <c r="E39" t="s">
        <v>514</v>
      </c>
      <c r="F39" t="s">
        <v>513</v>
      </c>
      <c r="I39" s="6">
        <v>5203209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SAKTI</vt:lpstr>
      <vt:lpstr>CMS</vt:lpstr>
      <vt:lpstr>GUP 1</vt:lpstr>
      <vt:lpstr>GUP 2</vt:lpstr>
      <vt:lpstr>GUP 3</vt:lpstr>
      <vt:lpstr>GUP 4</vt:lpstr>
      <vt:lpstr>GUP 5</vt:lpstr>
      <vt:lpstr>GUP 6</vt:lpstr>
      <vt:lpstr>GUP 7</vt:lpstr>
      <vt:lpstr>GUP 8</vt:lpstr>
      <vt:lpstr>GUP 9</vt:lpstr>
      <vt:lpstr>GUP 10</vt:lpstr>
      <vt:lpstr>Sheet2</vt:lpstr>
      <vt:lpstr>CMS TUP</vt:lpstr>
      <vt:lpstr>Sheet1</vt:lpstr>
      <vt:lpstr>LS</vt:lpstr>
      <vt:lpstr>sewa</vt:lpstr>
      <vt:lpstr>'CMS TUP'!Print_Area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Kiara Naifa Yumna</cp:lastModifiedBy>
  <cp:lastPrinted>2025-09-06T07:14:26Z</cp:lastPrinted>
  <dcterms:created xsi:type="dcterms:W3CDTF">2025-07-24T04:17:36Z</dcterms:created>
  <dcterms:modified xsi:type="dcterms:W3CDTF">2025-09-07T15:06:45Z</dcterms:modified>
</cp:coreProperties>
</file>